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S:\Allocations\Grant allocations\2021-22\Grant tables\Outputs\December 2022\Sector\"/>
    </mc:Choice>
  </mc:AlternateContent>
  <xr:revisionPtr revIDLastSave="0" documentId="13_ncr:1_{4973DF2A-8208-4D60-A157-CAE89418FA40}" xr6:coauthVersionLast="47" xr6:coauthVersionMax="47" xr10:uidLastSave="{00000000-0000-0000-0000-000000000000}"/>
  <bookViews>
    <workbookView xWindow="-98" yWindow="-98" windowWidth="21795" windowHeight="13996" tabRatio="769" xr2:uid="{00000000-000D-0000-FFFF-FFFF00000000}"/>
  </bookViews>
  <sheets>
    <sheet name="Information" sheetId="79" r:id="rId1"/>
    <sheet name="A Summary" sheetId="77" r:id="rId2"/>
    <sheet name="B High-cost" sheetId="22" r:id="rId3"/>
    <sheet name="C NMAH supplement" sheetId="80" r:id="rId4"/>
    <sheet name="D Overseas" sheetId="78" r:id="rId5"/>
    <sheet name="E Other high-cost TAs" sheetId="43" r:id="rId6"/>
    <sheet name="F Student access and success" sheetId="30" r:id="rId7"/>
    <sheet name="G Parameters" sheetId="17" r:id="rId8"/>
  </sheets>
  <definedNames>
    <definedName name="A_datacols1">'A Summary'!$C$35:$D$35</definedName>
    <definedName name="A_hidecols">'A Summary'!$D$36</definedName>
    <definedName name="A_hiderows_group1">'A Summary'!$G$4:$G$4</definedName>
    <definedName name="A_hiderows_group2">'A Summary'!#REF!</definedName>
    <definedName name="A_rowtags1">'A Summary'!$G$7:$G$16</definedName>
    <definedName name="A_rowtags2">'A Summary'!$G$18:$G$22</definedName>
    <definedName name="A_rowtags3">'A Summary'!$G$24:$G$25</definedName>
    <definedName name="A_rowvars">'A Summary'!$G$5</definedName>
    <definedName name="ACCL_TA">'E Other high-cost TAs'!$J$5</definedName>
    <definedName name="B_datacols1">'B High-cost'!$D$62:$G$62</definedName>
    <definedName name="B_rowtags">'B High-cost'!$J$5:$L$59</definedName>
    <definedName name="B_rowvars">'B High-cost'!$J$4:$L$4</definedName>
    <definedName name="C_coltags1">'C NMAH supplement'!$C$46:$C$46</definedName>
    <definedName name="C_coltags2">'C NMAH supplement'!$D$46:$D$46</definedName>
    <definedName name="C_coltags3">'C NMAH supplement'!$E$46:$G$46</definedName>
    <definedName name="C_colvars">'C NMAH supplement'!$A$46</definedName>
    <definedName name="C_datacols">'C NMAH supplement'!$C$47:$G$47</definedName>
    <definedName name="C_rowtags">'C NMAH supplement'!$I$6:$J$44</definedName>
    <definedName name="C_rowvars">'C NMAH supplement'!$I$5:$J$5</definedName>
    <definedName name="D_coltags1">'D Overseas'!$B$17:$C$17</definedName>
    <definedName name="D_coltags2">'D Overseas'!$D$17:$E$17</definedName>
    <definedName name="D_coltags3">'D Overseas'!$F$17:$G$17</definedName>
    <definedName name="D_colvars">'D Overseas'!$A$17</definedName>
    <definedName name="D_datacols">'D Overseas'!$B$18:$G$18</definedName>
    <definedName name="D_rowtags">'D Overseas'!$I$7:$I$12</definedName>
    <definedName name="D_rowtags2">'D Overseas'!$I$14</definedName>
    <definedName name="D_rowvars">'D Overseas'!$I$6</definedName>
    <definedName name="DATE">'A Summary'!$I$5</definedName>
    <definedName name="DENINTAR">'A Summary'!$J$32</definedName>
    <definedName name="DENINTAR_ISOV">'A Summary'!$J$33</definedName>
    <definedName name="DENINTAR_ISOV2">'A Summary'!#REF!</definedName>
    <definedName name="DENINTAR2">'A Summary'!#REF!</definedName>
    <definedName name="DIS_WHCOUNT">'F Student access and success'!$J$62</definedName>
    <definedName name="DISABLED">'F Student access and success'!$A$57</definedName>
    <definedName name="E_datacols1">'E Other high-cost TAs'!$E$97:$J$97</definedName>
    <definedName name="E_rowtags">'E Other high-cost TAs'!$L$6:$O$94</definedName>
    <definedName name="E_rowvars">'E Other high-cost TAs'!$L$5:$O$5</definedName>
    <definedName name="ERAS_TA">'D Overseas'!$G$4</definedName>
    <definedName name="F_datacols">'F Student access and success'!$E$92</definedName>
    <definedName name="F_rowtags1">'F Student access and success'!$H$6:$H$13</definedName>
    <definedName name="F_rowtags10">'F Student access and success'!$H$83:$H$86</definedName>
    <definedName name="F_rowtags11">'F Student access and success'!$H$51:$H$52</definedName>
    <definedName name="F_rowtags2">'F Student access and success'!$H$15:$H$23</definedName>
    <definedName name="F_rowtags3">'F Student access and success'!$H$28:$H$35</definedName>
    <definedName name="F_rowtags4">'F Student access and success'!$H$37:$H$46</definedName>
    <definedName name="F_rowtags5">'F Student access and success'!$H$50:$H$54</definedName>
    <definedName name="F_rowtags6">'F Student access and success'!$H$59:$H$60</definedName>
    <definedName name="F_rowtags7">'F Student access and success'!$H$62:$H$67</definedName>
    <definedName name="F_rowtags8">'F Student access and success'!$H$69:$H$71</definedName>
    <definedName name="F_rowtags9">'F Student access and success'!$H$75:$H$79</definedName>
    <definedName name="F_rowvars">'F Student access and success'!$H$5</definedName>
    <definedName name="Funding_hardship">'F Student access and success'!$A$74:$E$74</definedName>
    <definedName name="HEALTH_TA">'C NMAH supplement'!$G$4:$G$5</definedName>
    <definedName name="HIGHCOST">'B High-cost'!$G$4</definedName>
    <definedName name="INT_TA">'E Other high-cost TAs'!$I$5</definedName>
    <definedName name="LOND_TA">'E Other high-cost TAs'!#REF!</definedName>
    <definedName name="MEDINTAR">'A Summary'!$J$30</definedName>
    <definedName name="MEDINTAR_ISOV">'A Summary'!$J$31</definedName>
    <definedName name="MEDINTAR_ISOV2">'A Summary'!#REF!</definedName>
    <definedName name="MEDINTAR2">'A Summary'!#REF!</definedName>
    <definedName name="Mental_health">'F Student access and success'!$A$82:$E$82</definedName>
    <definedName name="PGTS_TA">'E Other high-cost TAs'!$H$5</definedName>
    <definedName name="_xlnm.Print_Area" localSheetId="1">'A Summary'!$A$1:$E$34</definedName>
    <definedName name="_xlnm.Print_Area" localSheetId="2">'B High-cost'!$A$1:$H$60</definedName>
    <definedName name="_xlnm.Print_Area" localSheetId="3">'C NMAH supplement'!$A$1:$H$44</definedName>
    <definedName name="_xlnm.Print_Area" localSheetId="4">'D Overseas'!$A$1:$G$14</definedName>
    <definedName name="_xlnm.Print_Area" localSheetId="5">'E Other high-cost TAs'!$A$1:$K$96</definedName>
    <definedName name="_xlnm.Print_Area" localSheetId="6">'F Student access and success'!$A$1:$F$89</definedName>
    <definedName name="_xlnm.Print_Area" localSheetId="7">'G Parameters'!$A$1:$H$55</definedName>
    <definedName name="_xlnm.Print_Area" localSheetId="0">Information!$A$1:$R$15</definedName>
    <definedName name="_xlnm.Print_Titles" localSheetId="5">'E Other high-cost TAs'!$A:$D,'E Other high-cost TAs'!$1:$5</definedName>
    <definedName name="PRORATA">'A Summary'!$L$2</definedName>
    <definedName name="PROVIDER">'A Summary'!$I$2</definedName>
    <definedName name="SP_FT">'F Student access and success'!$A$4</definedName>
    <definedName name="SP_PT">'F Student access and success'!$A$49</definedName>
    <definedName name="SPDISPOP">'F Student access and success'!$J$63</definedName>
    <definedName name="SPDSAALLOC">'F Student access and success'!$J$59</definedName>
    <definedName name="SPSDALLOC">'F Student access and success'!$J$60</definedName>
    <definedName name="SPSECTORFLAG">'A Summary'!$K$2</definedName>
    <definedName name="TABLEA">'A Summary'!$A$1</definedName>
    <definedName name="TABLEB">'B High-cost'!$A$1</definedName>
    <definedName name="TABLEC">'C NMAH supplement'!$A$1</definedName>
    <definedName name="TABLED">'D Overseas'!$A$1</definedName>
    <definedName name="TABLEE">'E Other high-cost TAs'!$A$1</definedName>
    <definedName name="TABLEF">'F Student access and success'!$A$1</definedName>
    <definedName name="TABLEG">'G Parameters'!$A$1</definedName>
    <definedName name="TC_coltags3">#REF!</definedName>
    <definedName name="TD_rowtags2">#REF!</definedName>
    <definedName name="UKPRN">'A Summary'!$J$2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77" l="1"/>
  <c r="D32" i="77"/>
  <c r="D31" i="77"/>
  <c r="D30" i="77"/>
  <c r="A11" i="79" l="1"/>
  <c r="C5" i="77" l="1"/>
  <c r="C34" i="22" l="1"/>
  <c r="C33" i="22"/>
  <c r="C32" i="22"/>
  <c r="C30" i="22"/>
  <c r="C29" i="22"/>
  <c r="C28" i="22"/>
  <c r="A12" i="79" l="1"/>
  <c r="A13" i="79"/>
  <c r="A29" i="77" l="1"/>
  <c r="C33" i="77"/>
  <c r="C32" i="77"/>
  <c r="C31" i="77"/>
  <c r="C30" i="77"/>
  <c r="A10" i="79" l="1"/>
  <c r="A14" i="79" l="1"/>
  <c r="I17" i="77" l="1"/>
  <c r="A9" i="79" l="1"/>
  <c r="I18" i="77" l="1"/>
  <c r="A4" i="79"/>
  <c r="I19" i="77" l="1"/>
  <c r="A1" i="80" l="1"/>
  <c r="A1" i="43"/>
  <c r="A1" i="17"/>
  <c r="A1" i="30"/>
  <c r="A1" i="78"/>
  <c r="A1" i="77"/>
  <c r="A1" i="22"/>
  <c r="M4" i="79" l="1"/>
  <c r="L4" i="79"/>
  <c r="K4" i="79"/>
  <c r="J4" i="79"/>
  <c r="I4" i="79"/>
  <c r="H4" i="79"/>
  <c r="G4" i="79"/>
  <c r="F4" i="79"/>
  <c r="E4" i="79"/>
  <c r="D4" i="79"/>
  <c r="C4" i="79"/>
  <c r="B4" i="79"/>
  <c r="B7" i="80" l="1"/>
  <c r="B13" i="80" l="1"/>
  <c r="B21" i="80"/>
  <c r="B29" i="80"/>
  <c r="B37" i="80"/>
  <c r="B9" i="80"/>
  <c r="B17" i="80"/>
  <c r="B25" i="80"/>
  <c r="B33" i="80"/>
  <c r="B41" i="80"/>
  <c r="B11" i="80"/>
  <c r="B15" i="80"/>
  <c r="B19" i="80"/>
  <c r="B23" i="80"/>
  <c r="B27" i="80"/>
  <c r="B31" i="80"/>
  <c r="B35" i="80"/>
  <c r="B39" i="80"/>
  <c r="B43" i="80"/>
  <c r="A5" i="79" l="1"/>
  <c r="A3" i="77" l="1"/>
  <c r="A8" i="79" s="1"/>
  <c r="C8" i="43" l="1"/>
  <c r="C88" i="43"/>
  <c r="C92" i="43"/>
  <c r="C20" i="43"/>
  <c r="C87" i="43"/>
  <c r="C91" i="43"/>
  <c r="C89" i="43"/>
  <c r="C93" i="43"/>
  <c r="C10" i="43"/>
  <c r="C84" i="43"/>
  <c r="C61" i="43"/>
  <c r="C68" i="43"/>
  <c r="C60" i="43"/>
  <c r="C59" i="43"/>
  <c r="C80" i="43"/>
  <c r="C82" i="43"/>
  <c r="C72" i="43"/>
  <c r="C74" i="43"/>
  <c r="C76" i="43"/>
  <c r="C64" i="43"/>
  <c r="C66" i="43"/>
  <c r="C52" i="43"/>
  <c r="C54" i="43"/>
  <c r="C56" i="43"/>
  <c r="C44" i="43"/>
  <c r="C46" i="43"/>
  <c r="C48" i="43"/>
  <c r="C36" i="43"/>
  <c r="C28" i="43"/>
  <c r="C38" i="43"/>
  <c r="C40" i="43"/>
  <c r="C30" i="43"/>
  <c r="C32" i="43"/>
  <c r="C22" i="43"/>
  <c r="C24" i="43"/>
  <c r="C14" i="43"/>
  <c r="C16" i="43"/>
  <c r="C12" i="22" l="1"/>
  <c r="C10" i="22"/>
  <c r="C6" i="22"/>
  <c r="C9" i="22"/>
  <c r="C7" i="22"/>
  <c r="C41" i="22"/>
  <c r="C56" i="22"/>
  <c r="C57" i="22"/>
  <c r="C58" i="22"/>
  <c r="C52" i="22"/>
  <c r="C53" i="22"/>
  <c r="C54" i="22"/>
  <c r="C48" i="22"/>
  <c r="C49" i="22"/>
  <c r="C50" i="22"/>
  <c r="C44" i="22"/>
  <c r="C45" i="22"/>
  <c r="C46" i="22"/>
  <c r="C40" i="22"/>
  <c r="C42" i="22"/>
  <c r="C17" i="22"/>
  <c r="C36" i="22"/>
  <c r="C37" i="22"/>
  <c r="C38" i="22"/>
  <c r="C24" i="22"/>
  <c r="C25" i="22"/>
  <c r="C26" i="22"/>
  <c r="C20" i="22"/>
  <c r="C21" i="22"/>
  <c r="C22" i="22"/>
  <c r="C16" i="22"/>
  <c r="C18" i="22"/>
  <c r="C14" i="22"/>
  <c r="C13" i="22"/>
</calcChain>
</file>

<file path=xl/sharedStrings.xml><?xml version="1.0" encoding="utf-8"?>
<sst xmlns="http://schemas.openxmlformats.org/spreadsheetml/2006/main" count="1175" uniqueCount="308">
  <si>
    <t>Mode</t>
  </si>
  <si>
    <t>PT</t>
  </si>
  <si>
    <t>FTS</t>
  </si>
  <si>
    <t>Total</t>
  </si>
  <si>
    <t>All</t>
  </si>
  <si>
    <t>Level</t>
  </si>
  <si>
    <t>UG</t>
  </si>
  <si>
    <t>A</t>
  </si>
  <si>
    <t>B</t>
  </si>
  <si>
    <t>D</t>
  </si>
  <si>
    <t>Length</t>
  </si>
  <si>
    <t>Long</t>
  </si>
  <si>
    <t>Standard</t>
  </si>
  <si>
    <t>Price group</t>
  </si>
  <si>
    <t>SWOUT</t>
  </si>
  <si>
    <t>Clinical consultants' pay</t>
  </si>
  <si>
    <t>NHS pensions scheme compensation</t>
  </si>
  <si>
    <t>Weighted FTEs</t>
  </si>
  <si>
    <t>Funding rate per weighted FTE (£)</t>
  </si>
  <si>
    <t>DISFTE</t>
  </si>
  <si>
    <t>Senior academic GPs' pay</t>
  </si>
  <si>
    <t>S</t>
  </si>
  <si>
    <t>L</t>
  </si>
  <si>
    <t>C1</t>
  </si>
  <si>
    <t>C2</t>
  </si>
  <si>
    <t>Intensive postgraduate provision</t>
  </si>
  <si>
    <t>PRICEGRP</t>
  </si>
  <si>
    <t>MODE</t>
  </si>
  <si>
    <t>LEVEL</t>
  </si>
  <si>
    <t>LENGTH</t>
  </si>
  <si>
    <t>PGT_UGF</t>
  </si>
  <si>
    <t>Tables</t>
  </si>
  <si>
    <t>C1 and C2</t>
  </si>
  <si>
    <t>Intensive postgraduate provision (£)</t>
  </si>
  <si>
    <t>HOMEF</t>
  </si>
  <si>
    <t>Specialist institutions</t>
  </si>
  <si>
    <t>PGT_ML</t>
  </si>
  <si>
    <t>PGT_OTH</t>
  </si>
  <si>
    <t>Postgraduate taught supplement</t>
  </si>
  <si>
    <t>Postgraduate taught supplement (£)</t>
  </si>
  <si>
    <t>Disabled students' premium</t>
  </si>
  <si>
    <t>HIGHCOST</t>
  </si>
  <si>
    <t>T_TOT</t>
  </si>
  <si>
    <t>GRANT</t>
  </si>
  <si>
    <t>ALLOC</t>
  </si>
  <si>
    <t>MEDINTAR</t>
  </si>
  <si>
    <t>DENINTAR</t>
  </si>
  <si>
    <t>PGTS_TA</t>
  </si>
  <si>
    <t>INT_TA</t>
  </si>
  <si>
    <t>ACCL_TA</t>
  </si>
  <si>
    <t>ERAS_TA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</si>
  <si>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</si>
  <si>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</si>
  <si>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</si>
  <si>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</si>
  <si>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</si>
  <si>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</si>
  <si>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</si>
  <si>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</si>
  <si>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</si>
  <si>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</si>
  <si>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</si>
  <si>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</si>
  <si>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</si>
  <si>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</si>
  <si>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</si>
  <si>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</si>
  <si>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</si>
  <si>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</si>
  <si>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</si>
  <si>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</si>
  <si>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</si>
  <si>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</si>
  <si>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</si>
  <si>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</si>
  <si>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</si>
  <si>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</si>
  <si>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</si>
  <si>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</si>
  <si>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</si>
  <si>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</si>
  <si>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</si>
  <si>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</si>
  <si>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</si>
  <si>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</si>
  <si>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</si>
  <si>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</si>
  <si>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</si>
  <si>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</si>
  <si>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</si>
  <si>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</si>
  <si>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</si>
  <si>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Non-fundable</t>
  </si>
  <si>
    <t>Type of year abroad</t>
  </si>
  <si>
    <t>Sandwich year out</t>
  </si>
  <si>
    <t>Profession</t>
  </si>
  <si>
    <t>YEARABR</t>
  </si>
  <si>
    <t>Dental hygiene</t>
  </si>
  <si>
    <t>Dental therapy</t>
  </si>
  <si>
    <t>Dietetics</t>
  </si>
  <si>
    <t>Midwifery</t>
  </si>
  <si>
    <t>Occupational therapy</t>
  </si>
  <si>
    <t>Operating department practice</t>
  </si>
  <si>
    <t>Physiotherapy</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</si>
  <si>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</si>
  <si>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</si>
  <si>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</si>
  <si>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</si>
  <si>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</si>
  <si>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</si>
  <si>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</si>
  <si>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</si>
  <si>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</si>
  <si>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</si>
  <si>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</si>
  <si>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</si>
  <si>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</si>
  <si>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</si>
  <si>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</si>
  <si>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</si>
  <si>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</si>
  <si>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</si>
  <si>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</si>
  <si>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</si>
  <si>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</si>
  <si>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</si>
  <si>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</si>
  <si>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</si>
  <si>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</si>
  <si>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</si>
  <si>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</si>
  <si>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</si>
  <si>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</si>
  <si>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</si>
  <si>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</si>
  <si>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</si>
  <si>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</si>
  <si>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</si>
  <si>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</si>
  <si>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</si>
  <si>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</si>
  <si>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</si>
  <si>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</si>
  <si>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</si>
  <si>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</si>
  <si>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</si>
  <si>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</si>
  <si>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</si>
  <si>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</si>
  <si>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</si>
  <si>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</si>
  <si>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</si>
  <si>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SP_FT_SUPP</t>
  </si>
  <si>
    <t>Of which maximum overseas numbers</t>
  </si>
  <si>
    <t>Nursing, midwifery and allied health supplement (£)</t>
  </si>
  <si>
    <t>Nursing, midwifery and allied health supplement</t>
  </si>
  <si>
    <t>Date</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</si>
  <si>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</si>
  <si>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</si>
  <si>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</si>
  <si>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</si>
  <si>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</si>
  <si>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</si>
  <si>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</si>
  <si>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</si>
  <si>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</si>
  <si>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</si>
  <si>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</si>
  <si>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</si>
  <si>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</si>
  <si>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</si>
  <si>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</si>
  <si>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</si>
  <si>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Provider</t>
  </si>
  <si>
    <t>Provider name</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</si>
  <si>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</si>
  <si>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</si>
  <si>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</si>
  <si>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</si>
  <si>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</si>
  <si>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</si>
  <si>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</si>
  <si>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</si>
  <si>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</si>
  <si>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</si>
  <si>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</si>
  <si>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</si>
  <si>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Very high-cost STEM subjects</t>
  </si>
  <si>
    <t>OfS-fundable</t>
  </si>
  <si>
    <t>PGT (UG fee)</t>
  </si>
  <si>
    <t>Total funding</t>
  </si>
  <si>
    <t>VHCSS_TA</t>
  </si>
  <si>
    <t>FTEs from OfS data survey</t>
  </si>
  <si>
    <t>PGT (Masters' loan)</t>
  </si>
  <si>
    <t>PGT (Other)</t>
  </si>
  <si>
    <t>A, B, C1 and C2</t>
  </si>
  <si>
    <t>HEALTHTAFTETOT</t>
  </si>
  <si>
    <t>SPSECTORFLAG</t>
  </si>
  <si>
    <t>Hide for no SP sector rates applied</t>
  </si>
  <si>
    <t>Headcount of at-risk and underrepresented students</t>
  </si>
  <si>
    <t>Total FTEs for NMAH supplement</t>
  </si>
  <si>
    <t>HOMEF_HEALTH</t>
  </si>
  <si>
    <t>NMAH_FTEADJ</t>
  </si>
  <si>
    <t>Pro-rata</t>
  </si>
  <si>
    <t>T</t>
  </si>
  <si>
    <t>Funding for high-cost courses</t>
  </si>
  <si>
    <t>Funding for student access and success</t>
  </si>
  <si>
    <t>Podiatry</t>
  </si>
  <si>
    <t>¹ From 'E Other high-cost TAs' tab of this workbook</t>
  </si>
  <si>
    <t>GRANT_PR</t>
  </si>
  <si>
    <t>Funding for specialist providers</t>
  </si>
  <si>
    <t>Table A: 2021-22 Summary of allocations</t>
  </si>
  <si>
    <t>2021-22  Allocation for days 
registered (£)</t>
  </si>
  <si>
    <t>Table B: 2021-22 High-cost subject funding</t>
  </si>
  <si>
    <t>Total FTEs for 2021-22 high-cost subject funding</t>
  </si>
  <si>
    <t>Table C: 2021-22 Nursing, midwifery and allied health supplement</t>
  </si>
  <si>
    <t>Table E: 2021-22 Other high-cost targeted allocations</t>
  </si>
  <si>
    <t>Total FTEs for 2021-22 other high-cost targeted allocations</t>
  </si>
  <si>
    <t>Table F: 2021-22 Student access and success</t>
  </si>
  <si>
    <t>Table G: 2021-22 Parameters in the funding models</t>
  </si>
  <si>
    <t>C1.1</t>
  </si>
  <si>
    <t>C11</t>
  </si>
  <si>
    <t>C12</t>
  </si>
  <si>
    <t>C1.2</t>
  </si>
  <si>
    <t>Medical intake target for 2021-22</t>
  </si>
  <si>
    <t>Dental intake target for 2021-22</t>
  </si>
  <si>
    <t>HEALTH_TA21</t>
  </si>
  <si>
    <t>ERAS_TA21</t>
  </si>
  <si>
    <t>Table D: 2021-22 Overseas study programmes</t>
  </si>
  <si>
    <t>Overseas study programmes</t>
  </si>
  <si>
    <t>Total years countable for Overseas study programmes</t>
  </si>
  <si>
    <t>Overseas study programmes (£)</t>
  </si>
  <si>
    <t>Total FTEs for 2021-22: Part-time UG¹</t>
  </si>
  <si>
    <t>Total FTEs for 2021-22: Full-time and sandwich year out UG¹</t>
  </si>
  <si>
    <t>Premium for student transitions and mental health</t>
  </si>
  <si>
    <t>FTEADJ21</t>
  </si>
  <si>
    <t>FTE21</t>
  </si>
  <si>
    <t>HIGHCOST21</t>
  </si>
  <si>
    <t>ERASSTU</t>
  </si>
  <si>
    <t>TA_FTE21</t>
  </si>
  <si>
    <t>PGTS_TA21</t>
  </si>
  <si>
    <t>INT_TA21</t>
  </si>
  <si>
    <t>ACCL_TA21</t>
  </si>
  <si>
    <t>Outgoing other study years abroad 2019-20</t>
  </si>
  <si>
    <t>Outgoing other study years abroad 2020-21</t>
  </si>
  <si>
    <t>ERAS20</t>
  </si>
  <si>
    <t>NON_ERAS20</t>
  </si>
  <si>
    <t>ERAS19</t>
  </si>
  <si>
    <t>NON_ERAS19</t>
  </si>
  <si>
    <t>Years abroad from OfS data survey</t>
  </si>
  <si>
    <t>2021-22 Overseas study programmes allocation</t>
  </si>
  <si>
    <t>Total based on 2019-20 data</t>
  </si>
  <si>
    <t>Outgoing Erasmus+ years 2020-21</t>
  </si>
  <si>
    <t>Outgoing Erasmus+ years 2019-20</t>
  </si>
  <si>
    <t>Total based on 2020-21 data</t>
  </si>
  <si>
    <t>TOTAL19</t>
  </si>
  <si>
    <t>TOTAL20</t>
  </si>
  <si>
    <t>DSA-eligible headcount
(2019-20 HESA/ILR)</t>
  </si>
  <si>
    <t>SP_MH</t>
  </si>
  <si>
    <t>Adjustments to entrants</t>
  </si>
  <si>
    <t>Funding rate per entrant (£)</t>
  </si>
  <si>
    <t>HOMEF_ENTRANTS</t>
  </si>
  <si>
    <t>TRANSHEADCOUNT</t>
  </si>
  <si>
    <t>SP_MH_21</t>
  </si>
  <si>
    <t>SP_FT_MAIN_NO_HS</t>
  </si>
  <si>
    <t>SP_FT_SUPP_NO_HS</t>
  </si>
  <si>
    <t>Funding to address student hardship</t>
  </si>
  <si>
    <t>SP_PT_HS</t>
  </si>
  <si>
    <t>SP_FT_MAIN_HS</t>
  </si>
  <si>
    <t>SP_PT_NO_HS</t>
  </si>
  <si>
    <t>DISABLED_HS</t>
  </si>
  <si>
    <t>DISABLED_NO_HS</t>
  </si>
  <si>
    <t>Total FTEs for 2021-22¹</t>
  </si>
  <si>
    <t>SP_FT_SUPP_HS</t>
  </si>
  <si>
    <t>TOTAL_HS</t>
  </si>
  <si>
    <r>
      <t>1</t>
    </r>
    <r>
      <rPr>
        <sz val="10.5"/>
        <rFont val="Arial"/>
        <family val="2"/>
      </rPr>
      <t>Does not include funding to address student hardship</t>
    </r>
  </si>
  <si>
    <t>Funding to address student hardship (£)</t>
  </si>
  <si>
    <t>Amount including funding to address student hardship (£)</t>
  </si>
  <si>
    <t>Amount to address student hardship (£)</t>
  </si>
  <si>
    <t>Premium to support successful student outcomes: full-time (main allocation) (£)</t>
  </si>
  <si>
    <t>Amount from 'Premium to support successful student outcomes: full-time (main allocation)'</t>
  </si>
  <si>
    <t>Premium to support successful student outcomes: full-time (supplement) (£)</t>
  </si>
  <si>
    <t>Premium to support successful student outcomes: part-time (£)</t>
  </si>
  <si>
    <t>Disabled students' premium (£)</t>
  </si>
  <si>
    <t>Amount from 'Premium to support successful student outcomes: full-time (supplement)'</t>
  </si>
  <si>
    <t>Amount from 'Premium to support successful student outcomes: part-time'</t>
  </si>
  <si>
    <t>Amount from 'Disabled students' premium'</t>
  </si>
  <si>
    <t>Premium for student transitions and mental health (£)</t>
  </si>
  <si>
    <r>
      <t>Premium to support successful student outcomes: full-time</t>
    </r>
    <r>
      <rPr>
        <u/>
        <vertAlign val="superscript"/>
        <sz val="10.5"/>
        <color theme="4" tint="-0.249977111117893"/>
        <rFont val="Arial"/>
        <family val="2"/>
      </rPr>
      <t>1</t>
    </r>
  </si>
  <si>
    <r>
      <t>Premium to support successful student outcomes: part-time</t>
    </r>
    <r>
      <rPr>
        <u/>
        <vertAlign val="superscript"/>
        <sz val="10.5"/>
        <color theme="4" tint="-0.249977111117893"/>
        <rFont val="Arial"/>
        <family val="2"/>
      </rPr>
      <t>1</t>
    </r>
  </si>
  <si>
    <r>
      <t>Disabled students' premium</t>
    </r>
    <r>
      <rPr>
        <u/>
        <vertAlign val="superscript"/>
        <sz val="10.5"/>
        <color theme="4" tint="-0.249977111117893"/>
        <rFont val="Arial"/>
        <family val="2"/>
      </rPr>
      <t>1</t>
    </r>
  </si>
  <si>
    <t>FTE adjustments</t>
  </si>
  <si>
    <t>OfS-fundable FTEs from OfS data survey</t>
  </si>
  <si>
    <r>
      <t>Scaling factor</t>
    </r>
    <r>
      <rPr>
        <vertAlign val="superscript"/>
        <sz val="10.5"/>
        <rFont val="Arial"/>
        <family val="2"/>
      </rPr>
      <t>1</t>
    </r>
  </si>
  <si>
    <r>
      <rPr>
        <vertAlign val="superscript"/>
        <sz val="10.5"/>
        <rFont val="Arial"/>
        <family val="2"/>
      </rPr>
      <t>1</t>
    </r>
    <r>
      <rPr>
        <sz val="10.5"/>
        <rFont val="Arial"/>
        <family val="2"/>
      </rPr>
      <t>Scaling factor not applied to C1.2</t>
    </r>
  </si>
  <si>
    <t>Full-time and sandwich year out UG headcount
(2019-20 HESA/ILR)</t>
  </si>
  <si>
    <r>
      <t>Headcount of OfS-fundable undergraduate entrants</t>
    </r>
    <r>
      <rPr>
        <vertAlign val="superscript"/>
        <sz val="10.5"/>
        <rFont val="Arial"/>
        <family val="2"/>
      </rPr>
      <t>2</t>
    </r>
  </si>
  <si>
    <t>MH_RATE</t>
  </si>
  <si>
    <r>
      <rPr>
        <vertAlign val="superscript"/>
        <sz val="10.5"/>
        <rFont val="Arial"/>
        <family val="2"/>
      </rPr>
      <t>1</t>
    </r>
    <r>
      <rPr>
        <sz val="10.5"/>
        <rFont val="Arial"/>
        <family val="2"/>
      </rPr>
      <t>C1 incorporates C1.1 and C1.2</t>
    </r>
  </si>
  <si>
    <r>
      <t>C1</t>
    </r>
    <r>
      <rPr>
        <vertAlign val="superscript"/>
        <sz val="10.5"/>
        <rFont val="Arial"/>
        <family val="2"/>
      </rPr>
      <t>1</t>
    </r>
  </si>
  <si>
    <t>We have used data from all other providers for which we have 2019-20 individualised data in our calculation of the allocations shown below. This is because we do not have, or are not able to use, individualised data for your provider.</t>
  </si>
  <si>
    <t>We have used data from all other providers for which we have 2019-20 individualised data in our calculation of the ‘Premium to support successful student outcomes: full-time’ allocations shown below.  This is because we do not have, or are not able to use, individualised data for your provider for this part of the Student access and success allocations.</t>
  </si>
  <si>
    <r>
      <t xml:space="preserve">2 </t>
    </r>
    <r>
      <rPr>
        <sz val="10.5"/>
        <rFont val="Arial"/>
        <family val="2"/>
      </rPr>
      <t>As reported in other OfS surveys (HESES20 or HESF21)</t>
    </r>
  </si>
  <si>
    <t>SP_FT_NO_HS</t>
  </si>
  <si>
    <t>2021-22 December 2022 grant tables</t>
  </si>
  <si>
    <t>December 2022</t>
  </si>
  <si>
    <t>ALL</t>
  </si>
  <si>
    <t>Providers registered in the 'Approved (fee cap)' category in the 2021-22 academic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</si>
</sst>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s>
  <fonts count="49"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
      <sz val="10.5"/>
      <color theme="9"/>
      <name val="Arial"/>
      <family val="2"/>
    </font>
    <font>
      <sz val="10.5"/>
      <color rgb="FFFF0000"/>
      <name val="Arial"/>
      <family val="2"/>
    </font>
    <font>
      <sz val="10.5"/>
      <color theme="9" tint="0.39997558519241921"/>
      <name val="Arial"/>
      <family val="2"/>
    </font>
    <font>
      <vertAlign val="superscript"/>
      <sz val="10.5"/>
      <name val="Arial"/>
      <family val="2"/>
    </font>
    <font>
      <sz val="10.5"/>
      <color theme="1"/>
      <name val="Arial"/>
      <family val="2"/>
    </font>
    <font>
      <b/>
      <i/>
      <sz val="10.5"/>
      <name val="Arial"/>
      <family val="2"/>
    </font>
    <font>
      <u/>
      <sz val="10.5"/>
      <color theme="4" tint="-0.249977111117893"/>
      <name val="Arial"/>
      <family val="2"/>
    </font>
    <font>
      <u/>
      <vertAlign val="superscript"/>
      <sz val="10.5"/>
      <color theme="4" tint="-0.249977111117893"/>
      <name val="Arial"/>
      <family val="2"/>
    </font>
    <font>
      <u/>
      <sz val="10.5"/>
      <color theme="4" tint="-0.24994659260841701"/>
      <name val="Arial"/>
      <family val="2"/>
    </font>
    <font>
      <vertAlign val="superscript"/>
      <sz val="10.5"/>
      <color theme="1"/>
      <name val="Arial"/>
      <family val="2"/>
    </font>
    <font>
      <u/>
      <sz val="11"/>
      <color theme="4" tint="-0.249977111117893"/>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s>
  <borders count="9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style="thin">
        <color indexed="64"/>
      </left>
      <right/>
      <top style="thin">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top style="double">
        <color indexed="64"/>
      </top>
      <bottom style="thin">
        <color theme="0" tint="-0.14996795556505021"/>
      </bottom>
      <diagonal/>
    </border>
    <border>
      <left/>
      <right style="thin">
        <color indexed="64"/>
      </right>
      <top style="hair">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hair">
        <color indexed="64"/>
      </right>
      <top style="thin">
        <color indexed="64"/>
      </top>
      <bottom/>
      <diagonal/>
    </border>
    <border>
      <left/>
      <right style="hair">
        <color indexed="64"/>
      </right>
      <top style="thin">
        <color theme="0" tint="-0.14996795556505021"/>
      </top>
      <bottom/>
      <diagonal/>
    </border>
    <border>
      <left/>
      <right style="hair">
        <color indexed="64"/>
      </right>
      <top/>
      <bottom style="thin">
        <color theme="0" tint="-0.14996795556505021"/>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auto="1"/>
      </top>
      <bottom style="medium">
        <color indexed="64"/>
      </bottom>
      <diagonal/>
    </border>
    <border>
      <left/>
      <right/>
      <top style="thin">
        <color theme="0" tint="-0.14999847407452621"/>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s>
  <cellStyleXfs count="51">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8" fillId="0" borderId="0" applyNumberFormat="0" applyFill="0" applyBorder="0" applyAlignment="0" applyProtection="0"/>
  </cellStyleXfs>
  <cellXfs count="576">
    <xf numFmtId="0" fontId="0" fillId="0" borderId="0" xfId="0"/>
    <xf numFmtId="0" fontId="29" fillId="0" borderId="0" xfId="0" applyFont="1" applyAlignment="1" applyProtection="1"/>
    <xf numFmtId="0" fontId="33" fillId="0" borderId="0" xfId="0" applyFont="1" applyAlignment="1" applyProtection="1">
      <alignment vertical="center"/>
    </xf>
    <xf numFmtId="0" fontId="27" fillId="0" borderId="0" xfId="0" applyFont="1" applyProtection="1"/>
    <xf numFmtId="0" fontId="34" fillId="0" borderId="0" xfId="0" applyFont="1" applyAlignment="1" applyProtection="1">
      <alignment vertical="center"/>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19"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3" fillId="20" borderId="0" xfId="0" applyFont="1" applyFill="1" applyAlignment="1" applyProtection="1">
      <alignment horizontal="center"/>
    </xf>
    <xf numFmtId="3" fontId="23" fillId="0" borderId="0" xfId="0" applyNumberFormat="1" applyFont="1" applyFill="1" applyAlignment="1" applyProtection="1">
      <alignment vertical="center"/>
    </xf>
    <xf numFmtId="3" fontId="23" fillId="0" borderId="0" xfId="0" applyNumberFormat="1" applyFont="1" applyFill="1" applyProtection="1"/>
    <xf numFmtId="0" fontId="23" fillId="19"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0"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3" fillId="0" borderId="0" xfId="0" applyFont="1" applyFill="1" applyBorder="1" applyProtection="1"/>
    <xf numFmtId="0" fontId="22" fillId="0" borderId="0" xfId="0" applyFont="1" applyFill="1" applyBorder="1" applyProtection="1"/>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5" fillId="0" borderId="12" xfId="0" applyFont="1" applyFill="1" applyBorder="1" applyAlignment="1" applyProtection="1">
      <alignment vertical="center"/>
    </xf>
    <xf numFmtId="0" fontId="22" fillId="0" borderId="0" xfId="0" applyFont="1" applyFill="1" applyBorder="1" applyAlignment="1" applyProtection="1"/>
    <xf numFmtId="0" fontId="23" fillId="0" borderId="18" xfId="0" applyFont="1" applyFill="1" applyBorder="1" applyAlignment="1" applyProtection="1">
      <alignment vertical="center"/>
    </xf>
    <xf numFmtId="0" fontId="25"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19"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47" xfId="0" applyNumberFormat="1" applyFont="1" applyFill="1" applyBorder="1" applyProtection="1"/>
    <xf numFmtId="4" fontId="23" fillId="0" borderId="39" xfId="0" applyNumberFormat="1" applyFont="1" applyFill="1" applyBorder="1" applyProtection="1"/>
    <xf numFmtId="3" fontId="23" fillId="0" borderId="39" xfId="0" applyNumberFormat="1" applyFont="1" applyFill="1" applyBorder="1" applyProtection="1"/>
    <xf numFmtId="0" fontId="23" fillId="19" borderId="0" xfId="0" applyFont="1" applyFill="1" applyBorder="1" applyAlignment="1" applyProtection="1">
      <alignment horizontal="center"/>
    </xf>
    <xf numFmtId="0" fontId="23" fillId="18" borderId="0" xfId="0" applyFont="1" applyFill="1" applyProtection="1"/>
    <xf numFmtId="4" fontId="23" fillId="0" borderId="72" xfId="0" applyNumberFormat="1" applyFont="1" applyFill="1" applyBorder="1" applyProtection="1"/>
    <xf numFmtId="4" fontId="23" fillId="0" borderId="40" xfId="0" applyNumberFormat="1" applyFont="1" applyFill="1" applyBorder="1" applyProtection="1"/>
    <xf numFmtId="3" fontId="23" fillId="0" borderId="40"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49" xfId="0" applyNumberFormat="1" applyFont="1" applyFill="1" applyBorder="1" applyProtection="1"/>
    <xf numFmtId="4" fontId="23" fillId="0" borderId="41" xfId="0" applyNumberFormat="1" applyFont="1" applyFill="1" applyBorder="1" applyProtection="1"/>
    <xf numFmtId="3" fontId="23" fillId="0" borderId="41"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53" xfId="0" applyNumberFormat="1" applyFont="1" applyFill="1" applyBorder="1" applyProtection="1"/>
    <xf numFmtId="4" fontId="23" fillId="0" borderId="42" xfId="0" applyNumberFormat="1" applyFont="1" applyFill="1" applyBorder="1" applyProtection="1"/>
    <xf numFmtId="3" fontId="23" fillId="0" borderId="42"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64" xfId="0" applyNumberFormat="1" applyFont="1" applyFill="1" applyBorder="1" applyProtection="1"/>
    <xf numFmtId="4" fontId="23" fillId="0" borderId="43" xfId="0" applyNumberFormat="1" applyFont="1" applyFill="1" applyBorder="1" applyProtection="1"/>
    <xf numFmtId="3" fontId="23" fillId="0" borderId="43" xfId="0" applyNumberFormat="1" applyFont="1" applyFill="1" applyBorder="1" applyProtection="1"/>
    <xf numFmtId="4" fontId="23" fillId="0" borderId="51" xfId="0" applyNumberFormat="1" applyFont="1" applyFill="1" applyBorder="1" applyProtection="1"/>
    <xf numFmtId="4" fontId="23" fillId="0" borderId="44" xfId="0" applyNumberFormat="1" applyFont="1" applyFill="1" applyBorder="1" applyProtection="1"/>
    <xf numFmtId="3" fontId="23" fillId="0" borderId="44" xfId="0" applyNumberFormat="1" applyFont="1" applyFill="1" applyBorder="1" applyProtection="1"/>
    <xf numFmtId="0" fontId="23" fillId="0" borderId="0" xfId="0" applyFont="1" applyFill="1" applyBorder="1" applyAlignment="1" applyProtection="1">
      <alignment wrapText="1"/>
    </xf>
    <xf numFmtId="4" fontId="23" fillId="0" borderId="55" xfId="0" applyNumberFormat="1" applyFont="1" applyFill="1" applyBorder="1" applyProtection="1"/>
    <xf numFmtId="0" fontId="22" fillId="0" borderId="34" xfId="0" applyFont="1" applyBorder="1" applyProtection="1"/>
    <xf numFmtId="0" fontId="22" fillId="0" borderId="34" xfId="0" applyFont="1" applyBorder="1" applyAlignment="1" applyProtection="1">
      <alignment horizontal="right"/>
    </xf>
    <xf numFmtId="4" fontId="23" fillId="0" borderId="56"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45" xfId="0" applyNumberFormat="1" applyFont="1" applyFill="1" applyBorder="1" applyProtection="1"/>
    <xf numFmtId="3" fontId="23" fillId="0" borderId="45"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38"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19" borderId="0" xfId="0" applyFont="1" applyFill="1" applyAlignment="1" applyProtection="1">
      <alignment horizontal="center"/>
    </xf>
    <xf numFmtId="0" fontId="23" fillId="0" borderId="0" xfId="0" applyFont="1" applyBorder="1" applyProtection="1"/>
    <xf numFmtId="0" fontId="23" fillId="0" borderId="0" xfId="37" applyFont="1" applyAlignment="1" applyProtection="1">
      <alignment horizontal="right"/>
    </xf>
    <xf numFmtId="0" fontId="23" fillId="0" borderId="0" xfId="37" applyFont="1" applyAlignment="1" applyProtection="1">
      <alignment horizontal="left"/>
    </xf>
    <xf numFmtId="0" fontId="23" fillId="0" borderId="0" xfId="37" applyFont="1" applyAlignment="1" applyProtection="1">
      <alignment horizontal="center"/>
    </xf>
    <xf numFmtId="0" fontId="23" fillId="0" borderId="0" xfId="37" applyFont="1" applyFill="1" applyAlignment="1" applyProtection="1">
      <alignment horizontal="left"/>
    </xf>
    <xf numFmtId="0" fontId="23" fillId="0" borderId="0" xfId="37" applyFont="1" applyProtection="1"/>
    <xf numFmtId="0" fontId="21" fillId="0" borderId="0" xfId="37" applyFont="1" applyFill="1" applyAlignment="1" applyProtection="1">
      <alignment horizontal="left"/>
    </xf>
    <xf numFmtId="3" fontId="23" fillId="0" borderId="0" xfId="37" applyNumberFormat="1" applyFont="1" applyAlignment="1" applyProtection="1">
      <alignment horizontal="right"/>
    </xf>
    <xf numFmtId="0" fontId="22" fillId="0" borderId="0" xfId="37" applyFont="1" applyBorder="1" applyAlignment="1" applyProtection="1">
      <alignment horizontal="right"/>
    </xf>
    <xf numFmtId="3" fontId="23" fillId="0" borderId="0" xfId="37" applyNumberFormat="1" applyFont="1" applyFill="1" applyAlignment="1" applyProtection="1">
      <alignment horizontal="left"/>
    </xf>
    <xf numFmtId="3" fontId="23" fillId="0" borderId="0" xfId="37" applyNumberFormat="1" applyFont="1" applyAlignment="1" applyProtection="1">
      <alignment horizontal="left"/>
    </xf>
    <xf numFmtId="3" fontId="23" fillId="0" borderId="0" xfId="37" applyNumberFormat="1" applyFont="1" applyAlignment="1" applyProtection="1">
      <alignment horizontal="center"/>
    </xf>
    <xf numFmtId="0" fontId="23" fillId="0" borderId="11" xfId="37" applyFont="1" applyBorder="1" applyAlignment="1" applyProtection="1">
      <alignment horizontal="left"/>
    </xf>
    <xf numFmtId="0" fontId="23" fillId="0" borderId="11" xfId="37" applyFont="1" applyBorder="1" applyAlignment="1" applyProtection="1">
      <alignment horizontal="right"/>
    </xf>
    <xf numFmtId="0" fontId="23" fillId="0" borderId="11" xfId="37" applyFont="1" applyBorder="1" applyAlignment="1" applyProtection="1">
      <alignment horizontal="right" wrapText="1"/>
    </xf>
    <xf numFmtId="0" fontId="23" fillId="0" borderId="11" xfId="0" applyFont="1" applyBorder="1" applyAlignment="1" applyProtection="1">
      <alignment horizontal="right" wrapText="1"/>
    </xf>
    <xf numFmtId="3" fontId="23" fillId="20" borderId="0" xfId="37" applyNumberFormat="1" applyFont="1" applyFill="1" applyAlignment="1" applyProtection="1">
      <alignment horizontal="center"/>
    </xf>
    <xf numFmtId="0" fontId="22" fillId="0" borderId="0" xfId="37" applyFont="1" applyFill="1" applyProtection="1"/>
    <xf numFmtId="0" fontId="23" fillId="0" borderId="0" xfId="37" applyFont="1" applyFill="1" applyProtection="1"/>
    <xf numFmtId="0" fontId="23" fillId="0" borderId="14" xfId="37" applyFont="1" applyBorder="1" applyAlignment="1" applyProtection="1">
      <alignment horizontal="left" vertical="center"/>
    </xf>
    <xf numFmtId="3" fontId="23" fillId="0" borderId="14" xfId="37" applyNumberFormat="1" applyFont="1" applyBorder="1" applyAlignment="1" applyProtection="1">
      <alignment horizontal="right" vertical="center"/>
    </xf>
    <xf numFmtId="3" fontId="23" fillId="0" borderId="0" xfId="37" applyNumberFormat="1" applyFont="1" applyAlignment="1" applyProtection="1">
      <alignment horizontal="right" vertical="center"/>
    </xf>
    <xf numFmtId="3" fontId="23" fillId="0" borderId="0" xfId="37" applyNumberFormat="1" applyFont="1" applyBorder="1" applyAlignment="1" applyProtection="1">
      <alignment horizontal="right"/>
    </xf>
    <xf numFmtId="3" fontId="23" fillId="19" borderId="0" xfId="37" applyNumberFormat="1" applyFont="1" applyFill="1" applyAlignment="1" applyProtection="1">
      <alignment horizontal="center"/>
    </xf>
    <xf numFmtId="0" fontId="23" fillId="18" borderId="0" xfId="37" applyFont="1" applyFill="1" applyProtection="1"/>
    <xf numFmtId="0" fontId="23" fillId="0" borderId="0" xfId="37" applyFont="1" applyBorder="1" applyAlignment="1" applyProtection="1">
      <alignment horizontal="left" vertical="center"/>
    </xf>
    <xf numFmtId="0" fontId="23" fillId="0" borderId="12" xfId="37" applyFont="1" applyBorder="1" applyAlignment="1" applyProtection="1">
      <alignment horizontal="left" vertical="center"/>
    </xf>
    <xf numFmtId="0" fontId="23" fillId="0" borderId="13" xfId="37" applyFont="1" applyBorder="1" applyAlignment="1" applyProtection="1">
      <alignment horizontal="left" vertical="center"/>
    </xf>
    <xf numFmtId="3" fontId="23" fillId="0" borderId="0" xfId="37" applyNumberFormat="1" applyFont="1" applyFill="1" applyAlignment="1" applyProtection="1">
      <alignment horizontal="center"/>
    </xf>
    <xf numFmtId="164" fontId="23" fillId="0" borderId="0" xfId="37" applyNumberFormat="1" applyFont="1" applyFill="1" applyAlignment="1" applyProtection="1">
      <alignment horizontal="right" vertical="center"/>
    </xf>
    <xf numFmtId="4" fontId="23" fillId="0" borderId="12" xfId="37" applyNumberFormat="1" applyFont="1" applyBorder="1" applyAlignment="1" applyProtection="1">
      <alignment horizontal="right" vertical="center"/>
    </xf>
    <xf numFmtId="4" fontId="23" fillId="0" borderId="0" xfId="37" applyNumberFormat="1" applyFont="1" applyBorder="1" applyAlignment="1" applyProtection="1">
      <alignment horizontal="right"/>
    </xf>
    <xf numFmtId="168" fontId="23" fillId="0" borderId="0" xfId="37" applyNumberFormat="1" applyFont="1" applyAlignment="1" applyProtection="1">
      <alignment horizontal="left"/>
    </xf>
    <xf numFmtId="168" fontId="23" fillId="19" borderId="0" xfId="37" applyNumberFormat="1" applyFont="1" applyFill="1" applyAlignment="1" applyProtection="1">
      <alignment horizontal="center"/>
    </xf>
    <xf numFmtId="164" fontId="23" fillId="0" borderId="0" xfId="37" applyNumberFormat="1" applyFont="1" applyAlignment="1" applyProtection="1">
      <alignment horizontal="right" vertical="center"/>
    </xf>
    <xf numFmtId="4" fontId="23" fillId="0" borderId="0" xfId="37" applyNumberFormat="1" applyFont="1" applyFill="1" applyBorder="1" applyAlignment="1" applyProtection="1">
      <alignment horizontal="right" vertical="center"/>
    </xf>
    <xf numFmtId="4" fontId="23" fillId="0" borderId="0" xfId="37" applyNumberFormat="1" applyFont="1" applyBorder="1" applyAlignment="1" applyProtection="1">
      <alignment horizontal="right" vertical="center"/>
    </xf>
    <xf numFmtId="4" fontId="23" fillId="0" borderId="13" xfId="37" applyNumberFormat="1" applyFont="1" applyBorder="1" applyAlignment="1" applyProtection="1">
      <alignment horizontal="right" vertical="center"/>
    </xf>
    <xf numFmtId="3" fontId="22" fillId="0" borderId="0" xfId="37" applyNumberFormat="1" applyFont="1" applyBorder="1" applyAlignment="1" applyProtection="1">
      <alignment horizontal="right"/>
    </xf>
    <xf numFmtId="0" fontId="22" fillId="0" borderId="0" xfId="37" applyFont="1" applyBorder="1" applyAlignment="1" applyProtection="1">
      <alignment horizontal="right" vertical="center"/>
    </xf>
    <xf numFmtId="0" fontId="0" fillId="0" borderId="0" xfId="0" applyProtection="1"/>
    <xf numFmtId="4" fontId="23" fillId="0" borderId="0" xfId="37" applyNumberFormat="1" applyFont="1" applyAlignment="1" applyProtection="1">
      <alignment horizontal="right" vertical="center"/>
    </xf>
    <xf numFmtId="0" fontId="23" fillId="0" borderId="0" xfId="37" applyFont="1" applyBorder="1" applyProtection="1"/>
    <xf numFmtId="4" fontId="23" fillId="0" borderId="14" xfId="37" applyNumberFormat="1" applyFont="1" applyFill="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7" applyNumberFormat="1" applyFont="1" applyBorder="1" applyAlignment="1" applyProtection="1">
      <alignment horizontal="right" vertical="center"/>
    </xf>
    <xf numFmtId="2" fontId="23" fillId="0" borderId="0" xfId="37" applyNumberFormat="1" applyFont="1" applyAlignment="1" applyProtection="1">
      <alignment horizontal="right" vertical="center"/>
    </xf>
    <xf numFmtId="172" fontId="23" fillId="0" borderId="0" xfId="37" applyNumberFormat="1" applyFont="1" applyProtection="1"/>
    <xf numFmtId="3" fontId="23" fillId="19" borderId="0" xfId="37"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7"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0" borderId="0" xfId="0" applyFont="1" applyFill="1" applyAlignment="1" applyProtection="1">
      <alignment horizontal="center" vertical="center"/>
    </xf>
    <xf numFmtId="0" fontId="23" fillId="0" borderId="14" xfId="0" applyFont="1" applyBorder="1" applyAlignment="1" applyProtection="1">
      <alignment horizontal="right" vertical="center"/>
    </xf>
    <xf numFmtId="0" fontId="23" fillId="20" borderId="0" xfId="0" applyFont="1" applyFill="1" applyAlignment="1" applyProtection="1">
      <alignment horizontal="right" vertical="center"/>
    </xf>
    <xf numFmtId="0" fontId="23" fillId="0" borderId="0" xfId="48" applyFont="1" applyBorder="1" applyProtection="1"/>
    <xf numFmtId="0" fontId="23" fillId="20" borderId="0" xfId="49" applyFont="1" applyFill="1" applyBorder="1" applyAlignment="1" applyProtection="1">
      <alignment horizontal="center" vertical="center" wrapText="1"/>
    </xf>
    <xf numFmtId="0" fontId="23" fillId="0" borderId="12" xfId="48" applyFont="1" applyBorder="1" applyAlignment="1" applyProtection="1">
      <alignment vertical="center"/>
    </xf>
    <xf numFmtId="0" fontId="23" fillId="0" borderId="0" xfId="48" applyFont="1" applyBorder="1" applyAlignment="1" applyProtection="1">
      <alignment vertical="center"/>
    </xf>
    <xf numFmtId="4" fontId="23" fillId="0" borderId="44" xfId="48" applyNumberFormat="1" applyFont="1" applyFill="1" applyBorder="1" applyAlignment="1" applyProtection="1">
      <alignment vertical="center"/>
    </xf>
    <xf numFmtId="4" fontId="23" fillId="0" borderId="41" xfId="48" applyNumberFormat="1" applyFont="1" applyFill="1" applyBorder="1" applyAlignment="1" applyProtection="1">
      <alignment vertical="center"/>
    </xf>
    <xf numFmtId="3" fontId="23" fillId="0" borderId="41" xfId="48" applyNumberFormat="1" applyFont="1" applyFill="1" applyBorder="1" applyAlignment="1" applyProtection="1">
      <alignment vertical="center"/>
    </xf>
    <xf numFmtId="4" fontId="23" fillId="0" borderId="41" xfId="48" applyNumberFormat="1" applyFont="1" applyBorder="1" applyAlignment="1" applyProtection="1">
      <alignment vertical="center"/>
    </xf>
    <xf numFmtId="3" fontId="23" fillId="0" borderId="41" xfId="48" applyNumberFormat="1" applyFont="1" applyBorder="1" applyAlignment="1" applyProtection="1">
      <alignment vertical="center"/>
    </xf>
    <xf numFmtId="4" fontId="23" fillId="0" borderId="44" xfId="48" applyNumberFormat="1" applyFont="1" applyBorder="1" applyAlignment="1" applyProtection="1">
      <alignment vertical="center"/>
    </xf>
    <xf numFmtId="3" fontId="23" fillId="0" borderId="44" xfId="48" applyNumberFormat="1" applyFont="1" applyBorder="1" applyAlignment="1" applyProtection="1">
      <alignment vertical="center"/>
    </xf>
    <xf numFmtId="0" fontId="23" fillId="0" borderId="20" xfId="48" applyFont="1" applyBorder="1" applyAlignment="1" applyProtection="1">
      <alignment vertical="center"/>
    </xf>
    <xf numFmtId="4" fontId="23" fillId="0" borderId="42" xfId="48" applyNumberFormat="1" applyFont="1" applyFill="1" applyBorder="1" applyAlignment="1" applyProtection="1">
      <alignment vertical="center"/>
    </xf>
    <xf numFmtId="4" fontId="23" fillId="0" borderId="42" xfId="48" applyNumberFormat="1" applyFont="1" applyBorder="1" applyAlignment="1" applyProtection="1">
      <alignment vertical="center"/>
    </xf>
    <xf numFmtId="3" fontId="23" fillId="0" borderId="42" xfId="48" applyNumberFormat="1" applyFont="1" applyBorder="1" applyAlignment="1" applyProtection="1">
      <alignment vertical="center"/>
    </xf>
    <xf numFmtId="4" fontId="23" fillId="0" borderId="45" xfId="48" applyNumberFormat="1" applyFont="1" applyBorder="1" applyAlignment="1" applyProtection="1">
      <alignment vertical="center"/>
    </xf>
    <xf numFmtId="3" fontId="23" fillId="0" borderId="45" xfId="48" applyNumberFormat="1" applyFont="1" applyBorder="1" applyAlignment="1" applyProtection="1">
      <alignment vertical="center"/>
    </xf>
    <xf numFmtId="0" fontId="22" fillId="0" borderId="34" xfId="0" applyFont="1" applyBorder="1" applyAlignment="1" applyProtection="1">
      <alignment horizontal="left" vertical="center" wrapText="1"/>
    </xf>
    <xf numFmtId="4" fontId="23" fillId="0" borderId="46" xfId="0" applyNumberFormat="1" applyFont="1" applyBorder="1" applyAlignment="1" applyProtection="1">
      <alignment vertical="center" wrapText="1"/>
    </xf>
    <xf numFmtId="3" fontId="23" fillId="0" borderId="46" xfId="43"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45" xfId="0" applyNumberFormat="1" applyFont="1" applyBorder="1" applyAlignment="1" applyProtection="1">
      <alignment vertical="center" wrapText="1"/>
    </xf>
    <xf numFmtId="3" fontId="23" fillId="0" borderId="45" xfId="43" applyNumberFormat="1" applyFont="1" applyBorder="1" applyAlignment="1" applyProtection="1">
      <alignment vertical="center"/>
    </xf>
    <xf numFmtId="0" fontId="22" fillId="0" borderId="18" xfId="0" applyFont="1" applyBorder="1" applyAlignment="1" applyProtection="1">
      <alignment horizontal="left" vertical="center" wrapText="1"/>
    </xf>
    <xf numFmtId="4" fontId="23" fillId="0" borderId="24"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0"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50" xfId="0"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48" xfId="0" applyNumberFormat="1" applyFont="1" applyFill="1" applyBorder="1" applyProtection="1"/>
    <xf numFmtId="3" fontId="23" fillId="0" borderId="41" xfId="43"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52" xfId="0" applyNumberFormat="1" applyFont="1" applyFill="1" applyBorder="1" applyProtection="1"/>
    <xf numFmtId="3" fontId="23" fillId="0" borderId="42" xfId="43" applyNumberFormat="1" applyFont="1" applyFill="1" applyBorder="1" applyProtection="1"/>
    <xf numFmtId="0" fontId="23" fillId="0" borderId="58" xfId="0" applyFont="1" applyBorder="1" applyProtection="1"/>
    <xf numFmtId="0" fontId="23" fillId="0" borderId="58" xfId="0" applyFont="1" applyBorder="1" applyAlignment="1" applyProtection="1">
      <alignment horizontal="right"/>
    </xf>
    <xf numFmtId="4" fontId="23" fillId="0" borderId="63" xfId="0" applyNumberFormat="1" applyFont="1" applyFill="1" applyBorder="1" applyProtection="1"/>
    <xf numFmtId="4" fontId="23" fillId="0" borderId="59" xfId="0" applyNumberFormat="1" applyFont="1" applyFill="1" applyBorder="1" applyProtection="1"/>
    <xf numFmtId="4" fontId="23" fillId="0" borderId="60" xfId="0" applyNumberFormat="1" applyFont="1" applyFill="1" applyBorder="1" applyProtection="1"/>
    <xf numFmtId="3" fontId="23" fillId="0" borderId="59" xfId="43" applyNumberFormat="1" applyFont="1" applyFill="1" applyBorder="1" applyProtection="1"/>
    <xf numFmtId="0" fontId="23" fillId="0" borderId="13" xfId="0" applyFont="1" applyBorder="1" applyProtection="1"/>
    <xf numFmtId="4" fontId="23" fillId="0" borderId="57" xfId="0" applyNumberFormat="1" applyFont="1" applyFill="1" applyBorder="1" applyProtection="1"/>
    <xf numFmtId="3" fontId="23" fillId="0" borderId="45" xfId="43" applyNumberFormat="1" applyFont="1" applyFill="1" applyBorder="1" applyProtection="1"/>
    <xf numFmtId="3" fontId="23" fillId="0" borderId="43" xfId="43" applyNumberFormat="1" applyFont="1" applyFill="1" applyBorder="1" applyProtection="1"/>
    <xf numFmtId="4" fontId="23" fillId="0" borderId="65"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0" fontId="23" fillId="0" borderId="16" xfId="0" applyFont="1" applyBorder="1" applyProtection="1"/>
    <xf numFmtId="4" fontId="23" fillId="0" borderId="66" xfId="0" applyNumberFormat="1" applyFont="1" applyFill="1" applyBorder="1" applyProtection="1"/>
    <xf numFmtId="4" fontId="23" fillId="0" borderId="16" xfId="0" applyNumberFormat="1" applyFont="1" applyFill="1" applyBorder="1" applyProtection="1"/>
    <xf numFmtId="0" fontId="23" fillId="0" borderId="61" xfId="0" applyFont="1" applyBorder="1" applyProtection="1"/>
    <xf numFmtId="0" fontId="23" fillId="0" borderId="61" xfId="0" applyFont="1" applyBorder="1" applyAlignment="1" applyProtection="1">
      <alignment horizontal="right"/>
    </xf>
    <xf numFmtId="4" fontId="23" fillId="0" borderId="67" xfId="0" applyNumberFormat="1" applyFont="1" applyFill="1" applyBorder="1" applyProtection="1"/>
    <xf numFmtId="4" fontId="23" fillId="0" borderId="61" xfId="0" applyNumberFormat="1" applyFont="1" applyFill="1" applyBorder="1" applyProtection="1"/>
    <xf numFmtId="4" fontId="23" fillId="0" borderId="62" xfId="0" applyNumberFormat="1" applyFont="1" applyFill="1" applyBorder="1" applyProtection="1"/>
    <xf numFmtId="3" fontId="23" fillId="0" borderId="61" xfId="43" applyNumberFormat="1" applyFont="1" applyFill="1" applyBorder="1" applyProtection="1"/>
    <xf numFmtId="4" fontId="23" fillId="0" borderId="54" xfId="0" applyNumberFormat="1" applyFont="1" applyFill="1" applyBorder="1" applyProtection="1"/>
    <xf numFmtId="0" fontId="22" fillId="0" borderId="35" xfId="0" applyFont="1" applyBorder="1" applyProtection="1"/>
    <xf numFmtId="0" fontId="22" fillId="0" borderId="35" xfId="0" applyFont="1" applyBorder="1" applyAlignment="1" applyProtection="1">
      <alignment horizontal="right"/>
    </xf>
    <xf numFmtId="4" fontId="23" fillId="0" borderId="68" xfId="0" applyNumberFormat="1" applyFont="1" applyFill="1" applyBorder="1" applyProtection="1"/>
    <xf numFmtId="4" fontId="23" fillId="0" borderId="35" xfId="0" applyNumberFormat="1" applyFont="1" applyFill="1" applyBorder="1" applyProtection="1"/>
    <xf numFmtId="4" fontId="23" fillId="0" borderId="36" xfId="0" applyNumberFormat="1" applyFont="1" applyFill="1" applyBorder="1" applyProtection="1"/>
    <xf numFmtId="3" fontId="23" fillId="0" borderId="35" xfId="43"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3" applyNumberFormat="1" applyFont="1" applyFill="1" applyBorder="1" applyProtection="1"/>
    <xf numFmtId="0" fontId="22" fillId="0" borderId="61" xfId="0" applyFont="1" applyBorder="1" applyProtection="1"/>
    <xf numFmtId="0" fontId="22" fillId="0" borderId="61"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37"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3"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38"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3" applyNumberFormat="1" applyFont="1" applyFill="1" applyBorder="1" applyAlignment="1" applyProtection="1">
      <alignment vertical="center"/>
    </xf>
    <xf numFmtId="3" fontId="23" fillId="0" borderId="0" xfId="43" applyNumberFormat="1" applyFont="1" applyBorder="1" applyAlignment="1" applyProtection="1">
      <alignment vertical="center"/>
    </xf>
    <xf numFmtId="0" fontId="23" fillId="19" borderId="0" xfId="0" applyFont="1" applyFill="1" applyBorder="1" applyAlignment="1" applyProtection="1">
      <alignment horizontal="right"/>
    </xf>
    <xf numFmtId="0" fontId="23" fillId="19" borderId="0" xfId="0" applyFont="1" applyFill="1" applyProtection="1"/>
    <xf numFmtId="0" fontId="26"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lef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2" fontId="23" fillId="0" borderId="12" xfId="0" quotePrefix="1" applyNumberFormat="1" applyFont="1" applyFill="1" applyBorder="1" applyAlignment="1" applyProtection="1">
      <alignment horizontal="lef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2" fontId="23" fillId="0" borderId="19" xfId="0" applyNumberFormat="1" applyFont="1" applyFill="1" applyBorder="1" applyAlignment="1" applyProtection="1">
      <alignment horizontal="left"/>
    </xf>
    <xf numFmtId="2" fontId="23" fillId="0" borderId="16" xfId="0" applyNumberFormat="1" applyFont="1" applyFill="1" applyBorder="1" applyAlignment="1" applyProtection="1">
      <alignment horizontal="left"/>
    </xf>
    <xf numFmtId="0" fontId="23" fillId="22"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4" fontId="23" fillId="0" borderId="45" xfId="48" applyNumberFormat="1" applyFont="1" applyFill="1" applyBorder="1" applyAlignment="1" applyProtection="1">
      <alignment vertical="center"/>
    </xf>
    <xf numFmtId="4" fontId="23" fillId="0" borderId="45"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4" applyFont="1" applyFill="1" applyBorder="1" applyAlignment="1" applyProtection="1">
      <alignment horizontal="right" wrapText="1"/>
    </xf>
    <xf numFmtId="0" fontId="23" fillId="0" borderId="11" xfId="0" applyFont="1" applyBorder="1" applyAlignment="1" applyProtection="1">
      <alignment wrapText="1"/>
    </xf>
    <xf numFmtId="0" fontId="23" fillId="0" borderId="69" xfId="0" applyFont="1" applyFill="1" applyBorder="1" applyAlignment="1" applyProtection="1">
      <alignment horizontal="right" wrapText="1"/>
    </xf>
    <xf numFmtId="171" fontId="23" fillId="0" borderId="69" xfId="44" applyFont="1" applyFill="1" applyBorder="1" applyAlignment="1" applyProtection="1">
      <alignment horizontal="right" wrapText="1"/>
    </xf>
    <xf numFmtId="0" fontId="23" fillId="0" borderId="70" xfId="0" applyFont="1" applyFill="1" applyBorder="1" applyAlignment="1" applyProtection="1">
      <alignment horizontal="right" wrapText="1"/>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0" fontId="23" fillId="0" borderId="0" xfId="37" applyFont="1" applyAlignment="1" applyProtection="1">
      <alignment horizontal="right" wrapText="1"/>
    </xf>
    <xf numFmtId="3" fontId="23" fillId="0" borderId="0" xfId="37" applyNumberFormat="1" applyFont="1" applyFill="1" applyBorder="1" applyAlignment="1" applyProtection="1">
      <alignment horizontal="right"/>
    </xf>
    <xf numFmtId="0" fontId="23" fillId="0" borderId="0" xfId="0" applyFont="1" applyFill="1" applyAlignment="1" applyProtection="1">
      <alignment wrapText="1"/>
    </xf>
    <xf numFmtId="0" fontId="21" fillId="0" borderId="18" xfId="0" applyFont="1" applyFill="1" applyBorder="1" applyAlignment="1" applyProtection="1">
      <alignment vertical="top"/>
    </xf>
    <xf numFmtId="0" fontId="23" fillId="0" borderId="18" xfId="0" applyFont="1" applyFill="1" applyBorder="1" applyProtection="1"/>
    <xf numFmtId="0" fontId="23" fillId="0" borderId="0" xfId="0" applyFont="1" applyFill="1" applyAlignment="1" applyProtection="1"/>
    <xf numFmtId="170" fontId="36" fillId="23" borderId="41" xfId="0" applyNumberFormat="1" applyFont="1" applyFill="1" applyBorder="1" applyProtection="1"/>
    <xf numFmtId="170" fontId="36" fillId="23" borderId="42" xfId="0" applyNumberFormat="1" applyFont="1" applyFill="1" applyBorder="1" applyProtection="1"/>
    <xf numFmtId="170" fontId="36" fillId="23" borderId="40" xfId="0" applyNumberFormat="1" applyFont="1" applyFill="1" applyBorder="1" applyProtection="1"/>
    <xf numFmtId="170" fontId="36" fillId="23" borderId="43" xfId="0" applyNumberFormat="1" applyFont="1" applyFill="1" applyBorder="1" applyProtection="1"/>
    <xf numFmtId="170" fontId="36" fillId="23" borderId="44" xfId="0" applyNumberFormat="1" applyFont="1" applyFill="1" applyBorder="1" applyProtection="1"/>
    <xf numFmtId="170" fontId="36" fillId="23" borderId="45" xfId="0" applyNumberFormat="1" applyFont="1" applyFill="1" applyBorder="1" applyProtection="1"/>
    <xf numFmtId="4" fontId="36" fillId="23" borderId="41" xfId="48" applyNumberFormat="1" applyFont="1" applyFill="1" applyBorder="1" applyAlignment="1" applyProtection="1">
      <alignment vertical="center"/>
    </xf>
    <xf numFmtId="4" fontId="36" fillId="23" borderId="44" xfId="48" applyNumberFormat="1" applyFont="1" applyFill="1" applyBorder="1" applyAlignment="1" applyProtection="1">
      <alignment vertical="center"/>
    </xf>
    <xf numFmtId="4" fontId="36" fillId="23" borderId="45" xfId="48" applyNumberFormat="1" applyFont="1" applyFill="1" applyBorder="1" applyAlignment="1" applyProtection="1">
      <alignment vertical="center"/>
    </xf>
    <xf numFmtId="3" fontId="36" fillId="23" borderId="41" xfId="48" applyNumberFormat="1" applyFont="1" applyFill="1" applyBorder="1" applyAlignment="1" applyProtection="1">
      <alignment vertical="center"/>
    </xf>
    <xf numFmtId="3" fontId="36" fillId="23" borderId="44" xfId="48" applyNumberFormat="1" applyFont="1" applyFill="1" applyBorder="1" applyAlignment="1" applyProtection="1">
      <alignment vertical="center"/>
    </xf>
    <xf numFmtId="3" fontId="36" fillId="23" borderId="44" xfId="43" applyNumberFormat="1" applyFont="1" applyFill="1" applyBorder="1" applyProtection="1"/>
    <xf numFmtId="4" fontId="36" fillId="23" borderId="42" xfId="43" applyNumberFormat="1" applyFont="1" applyFill="1" applyBorder="1" applyProtection="1"/>
    <xf numFmtId="3" fontId="36" fillId="23" borderId="41" xfId="43" applyNumberFormat="1" applyFont="1" applyFill="1" applyBorder="1" applyProtection="1"/>
    <xf numFmtId="4" fontId="36" fillId="23" borderId="41" xfId="43" applyNumberFormat="1" applyFont="1" applyFill="1" applyBorder="1" applyProtection="1"/>
    <xf numFmtId="4" fontId="36" fillId="23" borderId="59" xfId="43" applyNumberFormat="1" applyFont="1" applyFill="1" applyBorder="1" applyProtection="1"/>
    <xf numFmtId="4" fontId="36" fillId="23" borderId="44" xfId="43" applyNumberFormat="1" applyFont="1" applyFill="1" applyBorder="1" applyProtection="1"/>
    <xf numFmtId="4" fontId="36" fillId="23" borderId="45" xfId="43" applyNumberFormat="1" applyFont="1" applyFill="1" applyBorder="1" applyProtection="1"/>
    <xf numFmtId="3" fontId="36" fillId="23" borderId="39" xfId="43" applyNumberFormat="1" applyFont="1" applyFill="1" applyBorder="1" applyProtection="1"/>
    <xf numFmtId="4" fontId="36" fillId="23" borderId="39" xfId="43" applyNumberFormat="1" applyFont="1" applyFill="1" applyBorder="1" applyProtection="1"/>
    <xf numFmtId="3" fontId="36" fillId="23" borderId="42" xfId="43" applyNumberFormat="1" applyFont="1" applyFill="1" applyBorder="1" applyProtection="1"/>
    <xf numFmtId="4" fontId="36" fillId="23" borderId="43" xfId="43" applyNumberFormat="1" applyFont="1" applyFill="1" applyBorder="1" applyProtection="1"/>
    <xf numFmtId="3" fontId="36" fillId="23" borderId="45" xfId="43" applyNumberFormat="1" applyFont="1" applyFill="1" applyBorder="1" applyProtection="1"/>
    <xf numFmtId="3" fontId="36" fillId="23" borderId="12" xfId="43" applyNumberFormat="1" applyFont="1" applyFill="1" applyBorder="1" applyProtection="1"/>
    <xf numFmtId="4" fontId="36" fillId="23" borderId="12" xfId="43" applyNumberFormat="1" applyFont="1" applyFill="1" applyBorder="1" applyProtection="1"/>
    <xf numFmtId="4" fontId="36" fillId="23" borderId="16" xfId="43" applyNumberFormat="1" applyFont="1" applyFill="1" applyBorder="1" applyProtection="1"/>
    <xf numFmtId="4" fontId="36" fillId="23" borderId="61" xfId="43" applyNumberFormat="1" applyFont="1" applyFill="1" applyBorder="1" applyProtection="1"/>
    <xf numFmtId="3" fontId="36" fillId="23" borderId="59" xfId="43" applyNumberFormat="1" applyFont="1" applyFill="1" applyBorder="1" applyProtection="1"/>
    <xf numFmtId="3" fontId="36" fillId="23" borderId="35" xfId="43" applyNumberFormat="1" applyFont="1" applyFill="1" applyBorder="1" applyProtection="1"/>
    <xf numFmtId="3" fontId="36" fillId="23" borderId="16" xfId="43" applyNumberFormat="1" applyFont="1" applyFill="1" applyBorder="1" applyProtection="1"/>
    <xf numFmtId="3" fontId="36" fillId="23" borderId="61" xfId="43" applyNumberFormat="1" applyFont="1" applyFill="1" applyBorder="1" applyProtection="1"/>
    <xf numFmtId="3" fontId="36" fillId="23" borderId="17" xfId="43" applyNumberFormat="1" applyFont="1" applyFill="1" applyBorder="1" applyProtection="1"/>
    <xf numFmtId="3" fontId="23" fillId="0" borderId="0" xfId="37" applyNumberFormat="1" applyFont="1" applyAlignment="1" applyProtection="1">
      <alignment horizontal="left" wrapText="1"/>
    </xf>
    <xf numFmtId="3" fontId="23" fillId="0" borderId="0" xfId="37" applyNumberFormat="1" applyFont="1" applyFill="1" applyAlignment="1" applyProtection="1">
      <alignment horizontal="left" wrapText="1"/>
    </xf>
    <xf numFmtId="0" fontId="31" fillId="0" borderId="0" xfId="50" applyFont="1" applyAlignment="1" applyProtection="1"/>
    <xf numFmtId="0" fontId="3" fillId="0" borderId="0" xfId="0" applyFont="1" applyProtection="1"/>
    <xf numFmtId="0" fontId="23" fillId="0" borderId="14" xfId="37" applyFont="1" applyBorder="1" applyAlignment="1" applyProtection="1">
      <alignment horizontal="right" vertical="center"/>
    </xf>
    <xf numFmtId="0" fontId="23" fillId="0" borderId="0" xfId="37" applyFont="1" applyBorder="1" applyAlignment="1" applyProtection="1">
      <alignment horizontal="right" vertical="center"/>
    </xf>
    <xf numFmtId="0" fontId="23" fillId="0" borderId="12" xfId="37" applyFont="1" applyBorder="1" applyAlignment="1" applyProtection="1">
      <alignment horizontal="right" vertical="center"/>
    </xf>
    <xf numFmtId="0" fontId="23" fillId="0" borderId="13" xfId="37" applyFont="1" applyBorder="1" applyAlignment="1" applyProtection="1">
      <alignment horizontal="right" vertical="center"/>
    </xf>
    <xf numFmtId="3" fontId="23" fillId="0" borderId="0" xfId="37" applyNumberFormat="1" applyFont="1" applyBorder="1" applyAlignment="1" applyProtection="1">
      <alignment horizontal="right" vertical="center"/>
    </xf>
    <xf numFmtId="3" fontId="23" fillId="0" borderId="24" xfId="0" applyNumberFormat="1" applyFont="1" applyFill="1" applyBorder="1" applyAlignment="1" applyProtection="1">
      <alignment vertical="center"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0" fontId="26" fillId="0" borderId="0" xfId="0" applyFont="1" applyAlignment="1" applyProtection="1">
      <alignment horizontal="left"/>
    </xf>
    <xf numFmtId="0" fontId="26" fillId="0" borderId="0" xfId="0" applyFont="1" applyAlignment="1" applyProtection="1">
      <alignment horizontal="left"/>
    </xf>
    <xf numFmtId="3" fontId="23" fillId="0" borderId="0" xfId="0" applyNumberFormat="1" applyFont="1" applyFill="1" applyBorder="1" applyAlignment="1" applyProtection="1">
      <alignment horizontal="right" vertical="center"/>
    </xf>
    <xf numFmtId="0" fontId="38" fillId="24" borderId="0" xfId="0" applyFont="1" applyFill="1" applyProtection="1"/>
    <xf numFmtId="3" fontId="23" fillId="24" borderId="0" xfId="0" applyNumberFormat="1" applyFont="1" applyFill="1" applyProtection="1"/>
    <xf numFmtId="4" fontId="23" fillId="0" borderId="73" xfId="48" applyNumberFormat="1" applyFont="1" applyFill="1" applyBorder="1" applyAlignment="1" applyProtection="1">
      <alignment vertical="center"/>
    </xf>
    <xf numFmtId="0" fontId="3" fillId="0" borderId="0" xfId="0" applyFont="1" applyFill="1" applyProtection="1"/>
    <xf numFmtId="0" fontId="32" fillId="0" borderId="0" xfId="0" applyFont="1" applyFill="1" applyAlignment="1" applyProtection="1">
      <alignment horizontal="right"/>
    </xf>
    <xf numFmtId="0" fontId="23" fillId="24" borderId="0" xfId="0" applyFont="1" applyFill="1" applyProtection="1"/>
    <xf numFmtId="0" fontId="21" fillId="0" borderId="18" xfId="0" applyFont="1" applyFill="1" applyBorder="1" applyAlignment="1" applyProtection="1"/>
    <xf numFmtId="3" fontId="22" fillId="0" borderId="0" xfId="0" applyNumberFormat="1" applyFont="1" applyAlignment="1" applyProtection="1">
      <alignment horizontal="right"/>
    </xf>
    <xf numFmtId="0" fontId="22" fillId="0" borderId="0" xfId="0" applyFont="1" applyBorder="1" applyAlignment="1" applyProtection="1">
      <alignment horizontal="right" wrapText="1"/>
    </xf>
    <xf numFmtId="0" fontId="22" fillId="0" borderId="0" xfId="50" applyFont="1" applyBorder="1" applyAlignment="1" applyProtection="1">
      <alignment horizontal="left" vertical="center"/>
    </xf>
    <xf numFmtId="0" fontId="22" fillId="0" borderId="14" xfId="50" applyFont="1" applyBorder="1" applyAlignment="1" applyProtection="1">
      <alignment horizontal="left" vertical="center"/>
    </xf>
    <xf numFmtId="0" fontId="22" fillId="0" borderId="0" xfId="0" applyFont="1" applyBorder="1" applyAlignment="1" applyProtection="1">
      <alignment horizontal="left"/>
    </xf>
    <xf numFmtId="0" fontId="23" fillId="21" borderId="0" xfId="0" applyFont="1" applyFill="1" applyAlignment="1" applyProtection="1">
      <alignment horizontal="center"/>
    </xf>
    <xf numFmtId="0" fontId="23" fillId="21" borderId="0" xfId="0" applyFont="1" applyFill="1" applyAlignment="1" applyProtection="1">
      <alignment horizontal="center" vertical="center"/>
    </xf>
    <xf numFmtId="169" fontId="23" fillId="0" borderId="19" xfId="0" quotePrefix="1" applyNumberFormat="1" applyFont="1" applyFill="1" applyBorder="1" applyAlignment="1" applyProtection="1">
      <alignment horizontal="right"/>
    </xf>
    <xf numFmtId="169" fontId="23" fillId="0" borderId="16" xfId="0" quotePrefix="1" applyNumberFormat="1" applyFont="1" applyFill="1" applyBorder="1" applyAlignment="1" applyProtection="1">
      <alignment horizontal="right"/>
    </xf>
    <xf numFmtId="169" fontId="23" fillId="0" borderId="12" xfId="0" quotePrefix="1" applyNumberFormat="1" applyFont="1" applyFill="1" applyBorder="1" applyAlignment="1" applyProtection="1">
      <alignment horizontal="right"/>
    </xf>
    <xf numFmtId="169" fontId="23" fillId="0" borderId="29" xfId="0" quotePrefix="1" applyNumberFormat="1" applyFont="1" applyFill="1" applyBorder="1" applyAlignment="1" applyProtection="1">
      <alignment horizontal="right"/>
    </xf>
    <xf numFmtId="0" fontId="23" fillId="0" borderId="10" xfId="0" applyFont="1" applyFill="1" applyBorder="1" applyAlignment="1" applyProtection="1">
      <alignment vertical="center"/>
    </xf>
    <xf numFmtId="0" fontId="25" fillId="0" borderId="10" xfId="0" applyFont="1" applyFill="1" applyBorder="1" applyAlignment="1" applyProtection="1">
      <alignment vertical="center"/>
    </xf>
    <xf numFmtId="3" fontId="23" fillId="0" borderId="10" xfId="0" applyNumberFormat="1" applyFont="1" applyFill="1" applyBorder="1" applyAlignment="1" applyProtection="1">
      <alignment horizontal="right" vertical="center"/>
    </xf>
    <xf numFmtId="3" fontId="23" fillId="0" borderId="12" xfId="0" applyNumberFormat="1" applyFont="1" applyFill="1" applyBorder="1" applyAlignment="1" applyProtection="1">
      <alignment horizontal="right" vertical="center"/>
    </xf>
    <xf numFmtId="0" fontId="23" fillId="0" borderId="27" xfId="48" applyFont="1" applyBorder="1" applyAlignment="1" applyProtection="1">
      <alignment horizontal="right"/>
    </xf>
    <xf numFmtId="4" fontId="23" fillId="0" borderId="74" xfId="0" applyNumberFormat="1" applyFont="1" applyBorder="1" applyAlignment="1" applyProtection="1">
      <alignment vertical="center" wrapText="1"/>
    </xf>
    <xf numFmtId="0" fontId="23" fillId="0" borderId="32" xfId="48" applyFont="1" applyBorder="1" applyProtection="1"/>
    <xf numFmtId="0" fontId="23" fillId="0" borderId="22" xfId="48" applyFont="1" applyBorder="1" applyAlignment="1" applyProtection="1">
      <alignment horizontal="right" vertical="center"/>
    </xf>
    <xf numFmtId="0" fontId="23" fillId="0" borderId="32" xfId="48" applyFont="1" applyBorder="1" applyAlignment="1" applyProtection="1">
      <alignment horizontal="right" vertical="center"/>
    </xf>
    <xf numFmtId="0" fontId="23" fillId="0" borderId="75" xfId="48" applyFont="1" applyBorder="1" applyAlignment="1" applyProtection="1">
      <alignment horizontal="right" vertical="center"/>
    </xf>
    <xf numFmtId="0" fontId="22" fillId="0" borderId="76" xfId="0" applyFont="1" applyBorder="1" applyAlignment="1" applyProtection="1">
      <alignment horizontal="right" vertical="center" wrapText="1"/>
    </xf>
    <xf numFmtId="0" fontId="22" fillId="0" borderId="32" xfId="0" applyFont="1" applyBorder="1" applyAlignment="1" applyProtection="1">
      <alignment horizontal="right" vertical="center"/>
    </xf>
    <xf numFmtId="0" fontId="22" fillId="0" borderId="25" xfId="0" applyFont="1" applyBorder="1" applyAlignment="1" applyProtection="1">
      <alignment horizontal="right" vertical="center" wrapText="1"/>
    </xf>
    <xf numFmtId="0" fontId="23" fillId="0" borderId="13" xfId="48" applyFont="1" applyBorder="1" applyProtection="1"/>
    <xf numFmtId="3" fontId="23" fillId="0" borderId="0" xfId="37" applyNumberFormat="1" applyFont="1" applyBorder="1" applyAlignment="1" applyProtection="1">
      <alignment horizontal="right" vertical="center"/>
    </xf>
    <xf numFmtId="3" fontId="23" fillId="0" borderId="13" xfId="37" applyNumberFormat="1" applyFont="1" applyBorder="1" applyAlignment="1" applyProtection="1">
      <alignment horizontal="right" vertical="center"/>
    </xf>
    <xf numFmtId="3" fontId="23" fillId="0" borderId="12" xfId="37" applyNumberFormat="1" applyFont="1" applyBorder="1" applyAlignment="1" applyProtection="1">
      <alignment horizontal="right" vertical="center"/>
    </xf>
    <xf numFmtId="3" fontId="39" fillId="0" borderId="0" xfId="37" applyNumberFormat="1" applyFont="1" applyAlignment="1" applyProtection="1">
      <alignment horizontal="left"/>
    </xf>
    <xf numFmtId="0" fontId="39" fillId="0" borderId="0" xfId="37" applyFont="1" applyFill="1" applyProtection="1"/>
    <xf numFmtId="0" fontId="39" fillId="0" borderId="0" xfId="37" applyFont="1" applyProtection="1"/>
    <xf numFmtId="0" fontId="39" fillId="0" borderId="0" xfId="37" applyFont="1" applyFill="1" applyAlignment="1" applyProtection="1">
      <alignment horizontal="left"/>
    </xf>
    <xf numFmtId="0" fontId="39" fillId="0" borderId="0" xfId="0" applyFont="1" applyFill="1" applyProtection="1"/>
    <xf numFmtId="0" fontId="39" fillId="0" borderId="0" xfId="0" applyFont="1" applyBorder="1" applyProtection="1"/>
    <xf numFmtId="3" fontId="23" fillId="0" borderId="44" xfId="0" applyNumberFormat="1" applyFont="1" applyBorder="1" applyAlignment="1" applyProtection="1">
      <alignment vertical="center"/>
    </xf>
    <xf numFmtId="0" fontId="23" fillId="0" borderId="0" xfId="0" applyFont="1" applyBorder="1" applyAlignment="1" applyProtection="1">
      <alignment horizontal="right" vertical="center"/>
    </xf>
    <xf numFmtId="0" fontId="22" fillId="0" borderId="0" xfId="0" applyFont="1" applyBorder="1" applyAlignment="1" applyProtection="1">
      <alignment horizontal="right" vertical="center"/>
    </xf>
    <xf numFmtId="3" fontId="23" fillId="0" borderId="0" xfId="0" applyNumberFormat="1" applyFont="1" applyBorder="1" applyAlignment="1" applyProtection="1">
      <alignment vertical="center"/>
    </xf>
    <xf numFmtId="169" fontId="23" fillId="0" borderId="0" xfId="0" applyNumberFormat="1" applyFont="1" applyFill="1" applyBorder="1" applyAlignment="1" applyProtection="1">
      <alignment horizontal="right" vertical="center"/>
    </xf>
    <xf numFmtId="169" fontId="23" fillId="0" borderId="20" xfId="0" applyNumberFormat="1" applyFont="1" applyFill="1" applyBorder="1" applyAlignment="1" applyProtection="1">
      <alignment horizontal="right" vertical="center"/>
    </xf>
    <xf numFmtId="169" fontId="23" fillId="0" borderId="17" xfId="0" applyNumberFormat="1" applyFont="1" applyFill="1" applyBorder="1" applyAlignment="1" applyProtection="1">
      <alignment horizontal="right" vertical="center"/>
    </xf>
    <xf numFmtId="0" fontId="22" fillId="0" borderId="0" xfId="0" applyFont="1" applyAlignment="1" applyProtection="1">
      <alignment horizontal="right"/>
    </xf>
    <xf numFmtId="0" fontId="40" fillId="21" borderId="0" xfId="0" applyFont="1" applyFill="1" applyProtection="1"/>
    <xf numFmtId="3" fontId="23" fillId="21" borderId="0" xfId="0" applyNumberFormat="1" applyFont="1" applyFill="1" applyProtection="1"/>
    <xf numFmtId="0" fontId="22" fillId="0" borderId="24" xfId="0" applyFont="1" applyBorder="1" applyAlignment="1" applyProtection="1">
      <alignment horizontal="right"/>
    </xf>
    <xf numFmtId="3" fontId="23" fillId="0" borderId="24" xfId="0" applyNumberFormat="1" applyFont="1" applyBorder="1" applyProtection="1"/>
    <xf numFmtId="0" fontId="23" fillId="0" borderId="32" xfId="0" applyFont="1" applyBorder="1" applyAlignment="1" applyProtection="1">
      <alignment horizontal="right" vertical="center"/>
    </xf>
    <xf numFmtId="3" fontId="23" fillId="0" borderId="45" xfId="0" applyNumberFormat="1" applyFont="1" applyBorder="1" applyAlignment="1" applyProtection="1">
      <alignment vertical="center"/>
    </xf>
    <xf numFmtId="0" fontId="22" fillId="0" borderId="79" xfId="0" applyFont="1" applyBorder="1" applyAlignment="1" applyProtection="1">
      <alignment horizontal="right" vertical="center"/>
    </xf>
    <xf numFmtId="3" fontId="23" fillId="0" borderId="85" xfId="0" applyNumberFormat="1" applyFont="1" applyBorder="1" applyAlignment="1" applyProtection="1">
      <alignment vertical="center"/>
    </xf>
    <xf numFmtId="3" fontId="23" fillId="0" borderId="83" xfId="0" applyNumberFormat="1" applyFont="1" applyBorder="1" applyAlignment="1" applyProtection="1">
      <alignment vertical="center"/>
    </xf>
    <xf numFmtId="3" fontId="23" fillId="0" borderId="79" xfId="0" applyNumberFormat="1" applyFont="1" applyBorder="1" applyAlignment="1" applyProtection="1">
      <alignment vertical="center"/>
    </xf>
    <xf numFmtId="3" fontId="23" fillId="0" borderId="84" xfId="0" applyNumberFormat="1" applyFont="1" applyBorder="1" applyAlignment="1" applyProtection="1">
      <alignment vertical="center"/>
    </xf>
    <xf numFmtId="3" fontId="22" fillId="0" borderId="29" xfId="37" applyNumberFormat="1" applyFont="1" applyBorder="1" applyAlignment="1" applyProtection="1">
      <alignment horizontal="right" vertical="center"/>
    </xf>
    <xf numFmtId="3" fontId="22" fillId="0" borderId="0" xfId="37" applyNumberFormat="1" applyFont="1" applyBorder="1" applyAlignment="1" applyProtection="1">
      <alignment horizontal="right" vertical="center"/>
    </xf>
    <xf numFmtId="0" fontId="42" fillId="19" borderId="0" xfId="0" applyFont="1" applyFill="1" applyAlignment="1" applyProtection="1">
      <alignment horizontal="center" vertical="center"/>
    </xf>
    <xf numFmtId="3" fontId="23" fillId="0" borderId="0" xfId="37" applyNumberFormat="1" applyFont="1" applyAlignment="1">
      <alignment horizontal="right"/>
    </xf>
    <xf numFmtId="3" fontId="23" fillId="0" borderId="0" xfId="37" applyNumberFormat="1" applyFont="1" applyAlignment="1">
      <alignment horizontal="left"/>
    </xf>
    <xf numFmtId="0" fontId="23" fillId="0" borderId="0" xfId="37" applyFont="1" applyAlignment="1">
      <alignment horizontal="right"/>
    </xf>
    <xf numFmtId="3" fontId="23" fillId="0" borderId="0" xfId="37" applyNumberFormat="1" applyFont="1" applyAlignment="1">
      <alignment horizontal="right" vertical="center"/>
    </xf>
    <xf numFmtId="3" fontId="23" fillId="19" borderId="0" xfId="37" applyNumberFormat="1" applyFont="1" applyFill="1" applyAlignment="1" applyProtection="1">
      <alignment horizontal="center" vertical="center"/>
    </xf>
    <xf numFmtId="0" fontId="43" fillId="0" borderId="0" xfId="37" applyFont="1" applyBorder="1" applyAlignment="1" applyProtection="1">
      <alignment horizontal="right" vertical="center"/>
    </xf>
    <xf numFmtId="3" fontId="23" fillId="0" borderId="0" xfId="37" applyNumberFormat="1" applyFont="1" applyAlignment="1">
      <alignment horizontal="center"/>
    </xf>
    <xf numFmtId="0" fontId="23" fillId="0" borderId="0" xfId="37" applyFont="1"/>
    <xf numFmtId="3" fontId="39" fillId="0" borderId="0" xfId="37" applyNumberFormat="1" applyFont="1" applyFill="1" applyAlignment="1" applyProtection="1">
      <alignment horizontal="center"/>
    </xf>
    <xf numFmtId="3" fontId="23" fillId="0" borderId="0" xfId="37" applyNumberFormat="1" applyFont="1" applyBorder="1" applyAlignment="1">
      <alignment horizontal="right" vertical="center"/>
    </xf>
    <xf numFmtId="0" fontId="23" fillId="0" borderId="0" xfId="37" applyFont="1" applyBorder="1" applyAlignment="1" applyProtection="1">
      <alignment horizontal="right" vertical="center"/>
    </xf>
    <xf numFmtId="4" fontId="23" fillId="0" borderId="87" xfId="48" applyNumberFormat="1" applyFont="1" applyFill="1" applyBorder="1" applyAlignment="1" applyProtection="1">
      <alignment vertical="center"/>
    </xf>
    <xf numFmtId="3" fontId="23" fillId="0" borderId="29" xfId="37" applyNumberFormat="1" applyFont="1" applyBorder="1" applyAlignment="1" applyProtection="1">
      <alignment horizontal="right" vertical="center"/>
    </xf>
    <xf numFmtId="3" fontId="23" fillId="0" borderId="19" xfId="37" applyNumberFormat="1" applyFont="1" applyBorder="1" applyAlignment="1" applyProtection="1">
      <alignment horizontal="right" vertical="center"/>
    </xf>
    <xf numFmtId="3" fontId="23" fillId="0" borderId="19" xfId="37" applyNumberFormat="1" applyFont="1" applyBorder="1" applyAlignment="1" applyProtection="1">
      <alignment horizontal="right"/>
    </xf>
    <xf numFmtId="3" fontId="22" fillId="0" borderId="29" xfId="37" applyNumberFormat="1" applyFont="1" applyFill="1" applyBorder="1" applyAlignment="1" applyProtection="1">
      <alignment horizontal="right" vertical="center"/>
    </xf>
    <xf numFmtId="3" fontId="23" fillId="0" borderId="0" xfId="37" applyNumberFormat="1" applyFont="1" applyFill="1" applyAlignment="1" applyProtection="1">
      <alignment horizontal="right" vertical="center"/>
    </xf>
    <xf numFmtId="3" fontId="23" fillId="0" borderId="29" xfId="37" applyNumberFormat="1" applyFont="1" applyFill="1" applyBorder="1" applyAlignment="1" applyProtection="1">
      <alignment horizontal="right" vertical="center"/>
    </xf>
    <xf numFmtId="3" fontId="22" fillId="0" borderId="86" xfId="37" applyNumberFormat="1" applyFont="1" applyFill="1" applyBorder="1" applyAlignment="1">
      <alignment horizontal="right" vertical="center"/>
    </xf>
    <xf numFmtId="3" fontId="23" fillId="0" borderId="14" xfId="37" applyNumberFormat="1" applyFont="1" applyFill="1" applyBorder="1" applyAlignment="1">
      <alignment horizontal="right"/>
    </xf>
    <xf numFmtId="0" fontId="44" fillId="0" borderId="0" xfId="50" applyFont="1" applyFill="1" applyProtection="1"/>
    <xf numFmtId="0" fontId="44" fillId="0" borderId="12" xfId="50" applyFont="1" applyFill="1" applyBorder="1" applyProtection="1"/>
    <xf numFmtId="0" fontId="44" fillId="0" borderId="16" xfId="50" applyFont="1" applyFill="1" applyBorder="1" applyProtection="1"/>
    <xf numFmtId="3" fontId="23" fillId="0" borderId="16" xfId="0" applyNumberFormat="1" applyFont="1" applyFill="1" applyBorder="1" applyAlignment="1" applyProtection="1">
      <alignment horizontal="right" vertical="center"/>
    </xf>
    <xf numFmtId="0" fontId="23" fillId="0" borderId="16" xfId="50" applyFont="1" applyFill="1" applyBorder="1" applyProtection="1"/>
    <xf numFmtId="3" fontId="23" fillId="0" borderId="20" xfId="0" applyNumberFormat="1" applyFont="1" applyFill="1" applyBorder="1" applyAlignment="1" applyProtection="1">
      <alignment horizontal="right" vertical="center"/>
    </xf>
    <xf numFmtId="0" fontId="46" fillId="0" borderId="16" xfId="50" applyFont="1" applyFill="1" applyBorder="1" applyProtection="1"/>
    <xf numFmtId="169" fontId="23" fillId="0" borderId="29" xfId="0" applyNumberFormat="1" applyFont="1" applyFill="1" applyBorder="1" applyAlignment="1" applyProtection="1">
      <alignment horizontal="right" vertical="center"/>
    </xf>
    <xf numFmtId="169" fontId="23" fillId="0" borderId="29" xfId="0" applyNumberFormat="1" applyFont="1" applyFill="1" applyBorder="1" applyAlignment="1" applyProtection="1">
      <alignment horizontal="right"/>
    </xf>
    <xf numFmtId="169" fontId="23" fillId="0" borderId="19" xfId="0" applyNumberFormat="1" applyFont="1" applyFill="1" applyBorder="1" applyAlignment="1" applyProtection="1">
      <alignment horizontal="right"/>
    </xf>
    <xf numFmtId="169" fontId="23" fillId="0" borderId="16" xfId="0" applyNumberFormat="1" applyFont="1" applyFill="1" applyBorder="1" applyAlignment="1" applyProtection="1">
      <alignment horizontal="right"/>
    </xf>
    <xf numFmtId="0" fontId="23" fillId="0" borderId="10" xfId="49" applyFont="1" applyFill="1" applyBorder="1" applyAlignment="1" applyProtection="1">
      <alignment wrapText="1"/>
    </xf>
    <xf numFmtId="4" fontId="36" fillId="23" borderId="49" xfId="48" applyNumberFormat="1" applyFont="1" applyFill="1" applyBorder="1" applyAlignment="1" applyProtection="1">
      <alignment vertical="center"/>
    </xf>
    <xf numFmtId="4" fontId="23" fillId="0" borderId="56" xfId="0" applyNumberFormat="1" applyFont="1" applyBorder="1" applyAlignment="1" applyProtection="1">
      <alignment vertical="center" wrapText="1"/>
    </xf>
    <xf numFmtId="4" fontId="23" fillId="0" borderId="38" xfId="0" applyNumberFormat="1" applyFont="1" applyFill="1" applyBorder="1" applyAlignment="1" applyProtection="1">
      <alignment vertical="center" wrapText="1"/>
    </xf>
    <xf numFmtId="3" fontId="23" fillId="0" borderId="0" xfId="37" applyNumberFormat="1" applyFont="1" applyBorder="1" applyAlignment="1" applyProtection="1">
      <alignment horizontal="right" vertical="center"/>
    </xf>
    <xf numFmtId="0" fontId="23" fillId="0" borderId="12" xfId="0" applyFont="1" applyBorder="1" applyAlignment="1" applyProtection="1">
      <alignment horizontal="right" wrapText="1"/>
    </xf>
    <xf numFmtId="0" fontId="23" fillId="0" borderId="0" xfId="49" applyFont="1" applyFill="1" applyBorder="1" applyAlignment="1" applyProtection="1">
      <alignment horizontal="right" wrapText="1"/>
    </xf>
    <xf numFmtId="2" fontId="23" fillId="0" borderId="24" xfId="0" applyNumberFormat="1" applyFont="1" applyFill="1" applyBorder="1" applyAlignment="1" applyProtection="1">
      <alignment horizontal="right" vertical="center"/>
    </xf>
    <xf numFmtId="164" fontId="23" fillId="0" borderId="14" xfId="37" applyNumberFormat="1" applyFont="1" applyFill="1" applyBorder="1" applyAlignment="1" applyProtection="1">
      <alignment horizontal="right" vertical="center"/>
    </xf>
    <xf numFmtId="0" fontId="22" fillId="0" borderId="0" xfId="37" applyFont="1" applyFill="1" applyBorder="1" applyAlignment="1" applyProtection="1">
      <alignment horizontal="right" vertical="center"/>
    </xf>
    <xf numFmtId="4" fontId="23" fillId="0" borderId="17" xfId="37" applyNumberFormat="1" applyFont="1" applyBorder="1" applyAlignment="1" applyProtection="1">
      <alignment horizontal="right" vertical="center"/>
    </xf>
    <xf numFmtId="0" fontId="22" fillId="0" borderId="0" xfId="37" applyFont="1" applyBorder="1" applyAlignment="1">
      <alignment horizontal="right" vertical="center"/>
    </xf>
    <xf numFmtId="3" fontId="22" fillId="0" borderId="0" xfId="37" applyNumberFormat="1" applyFont="1" applyBorder="1" applyAlignment="1">
      <alignment horizontal="right" vertical="center"/>
    </xf>
    <xf numFmtId="3" fontId="23" fillId="0" borderId="14" xfId="37" applyNumberFormat="1" applyFont="1" applyBorder="1" applyAlignment="1">
      <alignment horizontal="right"/>
    </xf>
    <xf numFmtId="0" fontId="47" fillId="0" borderId="0" xfId="0" applyFont="1"/>
    <xf numFmtId="3" fontId="23" fillId="0" borderId="19" xfId="37" applyNumberFormat="1" applyFont="1" applyBorder="1" applyAlignment="1" applyProtection="1">
      <alignment horizontal="right" vertical="center"/>
    </xf>
    <xf numFmtId="0" fontId="40" fillId="0" borderId="0" xfId="0" applyFont="1" applyFill="1" applyBorder="1" applyProtection="1"/>
    <xf numFmtId="0" fontId="36" fillId="23" borderId="24" xfId="0" applyFont="1" applyFill="1" applyBorder="1" applyProtection="1"/>
    <xf numFmtId="3" fontId="23" fillId="0" borderId="14" xfId="0" applyNumberFormat="1" applyFont="1" applyBorder="1" applyAlignment="1" applyProtection="1">
      <alignment horizontal="right" wrapText="1"/>
    </xf>
    <xf numFmtId="3" fontId="23" fillId="0" borderId="45" xfId="0" applyNumberFormat="1" applyFont="1" applyBorder="1" applyAlignment="1" applyProtection="1">
      <alignment horizontal="right" wrapText="1"/>
    </xf>
    <xf numFmtId="3" fontId="23" fillId="0" borderId="79" xfId="0" applyNumberFormat="1" applyFont="1" applyBorder="1" applyAlignment="1" applyProtection="1">
      <alignment horizontal="right" wrapText="1"/>
    </xf>
    <xf numFmtId="3" fontId="23" fillId="0" borderId="83" xfId="0" applyNumberFormat="1" applyFont="1" applyBorder="1" applyAlignment="1" applyProtection="1">
      <alignment horizontal="right" wrapText="1"/>
    </xf>
    <xf numFmtId="3" fontId="23" fillId="0" borderId="84" xfId="0" applyNumberFormat="1" applyFont="1" applyBorder="1" applyAlignment="1" applyProtection="1">
      <alignment horizontal="right" wrapText="1"/>
    </xf>
    <xf numFmtId="4" fontId="23" fillId="0" borderId="17" xfId="37" applyNumberFormat="1" applyFont="1" applyBorder="1" applyAlignment="1">
      <alignment horizontal="right" vertical="center"/>
    </xf>
    <xf numFmtId="3" fontId="22" fillId="0" borderId="29" xfId="37" applyNumberFormat="1" applyFont="1" applyBorder="1" applyAlignment="1">
      <alignment horizontal="right" vertical="center"/>
    </xf>
    <xf numFmtId="0" fontId="23" fillId="0" borderId="28" xfId="49" applyFont="1" applyFill="1" applyBorder="1" applyAlignment="1" applyProtection="1">
      <alignment wrapText="1"/>
    </xf>
    <xf numFmtId="0" fontId="23" fillId="0" borderId="30" xfId="49" applyFont="1" applyFill="1" applyBorder="1" applyAlignment="1" applyProtection="1">
      <alignment horizontal="right" wrapText="1"/>
    </xf>
    <xf numFmtId="4" fontId="23" fillId="0" borderId="53" xfId="48" applyNumberFormat="1" applyFont="1" applyFill="1" applyBorder="1" applyAlignment="1" applyProtection="1">
      <alignment vertical="center"/>
    </xf>
    <xf numFmtId="4" fontId="23" fillId="0" borderId="51" xfId="48" applyNumberFormat="1" applyFont="1" applyFill="1" applyBorder="1" applyAlignment="1" applyProtection="1">
      <alignment vertical="center"/>
    </xf>
    <xf numFmtId="4" fontId="36" fillId="23" borderId="55" xfId="48" applyNumberFormat="1" applyFont="1" applyFill="1" applyBorder="1" applyAlignment="1" applyProtection="1">
      <alignment vertical="center"/>
    </xf>
    <xf numFmtId="4" fontId="23" fillId="0" borderId="89" xfId="48" applyNumberFormat="1" applyFont="1" applyFill="1" applyBorder="1" applyAlignment="1" applyProtection="1">
      <alignment vertical="center"/>
    </xf>
    <xf numFmtId="4" fontId="23" fillId="0" borderId="30" xfId="48" applyNumberFormat="1" applyFont="1" applyFill="1" applyBorder="1" applyAlignment="1" applyProtection="1">
      <alignment vertical="center"/>
    </xf>
    <xf numFmtId="4" fontId="23" fillId="0" borderId="49" xfId="48" applyNumberFormat="1" applyFont="1" applyFill="1" applyBorder="1" applyAlignment="1" applyProtection="1">
      <alignment vertical="center"/>
    </xf>
    <xf numFmtId="4" fontId="23" fillId="0" borderId="55" xfId="48" applyNumberFormat="1" applyFont="1" applyFill="1" applyBorder="1" applyAlignment="1" applyProtection="1">
      <alignment vertical="center"/>
    </xf>
    <xf numFmtId="4" fontId="23" fillId="0" borderId="55" xfId="0" applyNumberFormat="1" applyFont="1" applyFill="1" applyBorder="1" applyAlignment="1" applyProtection="1">
      <alignment vertical="center" wrapText="1"/>
    </xf>
    <xf numFmtId="0" fontId="23" fillId="0" borderId="90" xfId="0" applyFont="1" applyBorder="1" applyAlignment="1" applyProtection="1">
      <alignment horizontal="right" wrapText="1"/>
    </xf>
    <xf numFmtId="4" fontId="23" fillId="0" borderId="91" xfId="48" applyNumberFormat="1" applyFont="1" applyFill="1" applyBorder="1" applyAlignment="1" applyProtection="1">
      <alignment vertical="center"/>
    </xf>
    <xf numFmtId="4" fontId="36" fillId="23" borderId="92" xfId="48" applyNumberFormat="1" applyFont="1" applyFill="1" applyBorder="1" applyAlignment="1" applyProtection="1">
      <alignment vertical="center"/>
    </xf>
    <xf numFmtId="4" fontId="36" fillId="23" borderId="93" xfId="48" applyNumberFormat="1" applyFont="1" applyFill="1" applyBorder="1" applyAlignment="1" applyProtection="1">
      <alignment vertical="center"/>
    </xf>
    <xf numFmtId="4" fontId="23" fillId="0" borderId="94" xfId="48" applyNumberFormat="1" applyFont="1" applyFill="1" applyBorder="1" applyAlignment="1" applyProtection="1">
      <alignment vertical="center"/>
    </xf>
    <xf numFmtId="4" fontId="23" fillId="0" borderId="95" xfId="48" applyNumberFormat="1" applyFont="1" applyFill="1" applyBorder="1" applyAlignment="1" applyProtection="1">
      <alignment vertical="center"/>
    </xf>
    <xf numFmtId="4" fontId="23" fillId="0" borderId="92" xfId="48" applyNumberFormat="1" applyFont="1" applyFill="1" applyBorder="1" applyAlignment="1" applyProtection="1">
      <alignment vertical="center"/>
    </xf>
    <xf numFmtId="4" fontId="23" fillId="0" borderId="96" xfId="48" applyNumberFormat="1" applyFont="1" applyFill="1" applyBorder="1" applyAlignment="1" applyProtection="1">
      <alignment vertical="center"/>
    </xf>
    <xf numFmtId="4" fontId="23" fillId="0" borderId="93" xfId="48" applyNumberFormat="1" applyFont="1" applyFill="1" applyBorder="1" applyAlignment="1" applyProtection="1">
      <alignment vertical="center"/>
    </xf>
    <xf numFmtId="4" fontId="23" fillId="0" borderId="97" xfId="0" applyNumberFormat="1" applyFont="1" applyBorder="1" applyAlignment="1" applyProtection="1">
      <alignment vertical="center" wrapText="1"/>
    </xf>
    <xf numFmtId="4" fontId="23" fillId="0" borderId="93" xfId="0" applyNumberFormat="1" applyFont="1" applyFill="1" applyBorder="1" applyAlignment="1" applyProtection="1">
      <alignment vertical="center" wrapText="1"/>
    </xf>
    <xf numFmtId="4" fontId="23" fillId="0" borderId="88" xfId="0" applyNumberFormat="1" applyFont="1" applyFill="1" applyBorder="1" applyAlignment="1" applyProtection="1">
      <alignment vertical="center" wrapText="1"/>
    </xf>
    <xf numFmtId="3" fontId="23" fillId="0" borderId="78" xfId="0" applyNumberFormat="1" applyFont="1" applyBorder="1" applyAlignment="1" applyProtection="1">
      <alignment horizontal="right" wrapText="1"/>
    </xf>
    <xf numFmtId="3" fontId="23" fillId="0" borderId="80" xfId="0" applyNumberFormat="1" applyFont="1" applyBorder="1" applyAlignment="1" applyProtection="1">
      <alignment horizontal="right" wrapText="1"/>
    </xf>
    <xf numFmtId="3" fontId="23" fillId="0" borderId="77" xfId="0" applyNumberFormat="1" applyFont="1" applyBorder="1" applyAlignment="1" applyProtection="1">
      <alignment horizontal="right" wrapText="1"/>
    </xf>
    <xf numFmtId="3" fontId="23" fillId="0" borderId="55" xfId="0" applyNumberFormat="1" applyFont="1" applyBorder="1" applyAlignment="1" applyProtection="1">
      <alignment horizontal="right" wrapText="1"/>
    </xf>
    <xf numFmtId="3" fontId="23" fillId="0" borderId="81" xfId="0" applyNumberFormat="1" applyFont="1" applyBorder="1" applyAlignment="1" applyProtection="1">
      <alignment horizontal="right" wrapText="1"/>
    </xf>
    <xf numFmtId="3" fontId="36" fillId="23" borderId="45" xfId="0" applyNumberFormat="1" applyFont="1" applyFill="1" applyBorder="1" applyAlignment="1" applyProtection="1">
      <alignment horizontal="right" wrapText="1"/>
    </xf>
    <xf numFmtId="3" fontId="36" fillId="23" borderId="54" xfId="0" applyNumberFormat="1" applyFont="1" applyFill="1" applyBorder="1" applyAlignment="1" applyProtection="1">
      <alignment horizontal="right" wrapText="1"/>
    </xf>
    <xf numFmtId="3" fontId="23" fillId="0" borderId="51" xfId="0" applyNumberFormat="1" applyFont="1" applyBorder="1" applyAlignment="1" applyProtection="1">
      <alignment vertical="center"/>
    </xf>
    <xf numFmtId="3" fontId="23" fillId="0" borderId="82" xfId="0" applyNumberFormat="1" applyFont="1" applyBorder="1" applyAlignment="1" applyProtection="1">
      <alignment vertical="center"/>
    </xf>
    <xf numFmtId="3" fontId="23" fillId="0" borderId="50" xfId="0" applyNumberFormat="1" applyFont="1" applyBorder="1" applyAlignment="1" applyProtection="1">
      <alignment vertical="center"/>
    </xf>
    <xf numFmtId="3" fontId="23" fillId="0" borderId="55" xfId="0" applyNumberFormat="1" applyFont="1" applyBorder="1" applyAlignment="1" applyProtection="1">
      <alignment vertical="center"/>
    </xf>
    <xf numFmtId="3" fontId="23" fillId="0" borderId="81" xfId="0" applyNumberFormat="1" applyFont="1" applyBorder="1" applyAlignment="1" applyProtection="1">
      <alignment vertical="center"/>
    </xf>
    <xf numFmtId="3" fontId="36" fillId="23" borderId="45" xfId="0" applyNumberFormat="1" applyFont="1" applyFill="1" applyBorder="1" applyAlignment="1" applyProtection="1">
      <alignment vertical="center"/>
    </xf>
    <xf numFmtId="3" fontId="36" fillId="23" borderId="54" xfId="0" applyNumberFormat="1" applyFont="1" applyFill="1" applyBorder="1" applyAlignment="1" applyProtection="1">
      <alignment vertical="center"/>
    </xf>
    <xf numFmtId="0" fontId="26" fillId="0" borderId="0" xfId="0" applyFont="1" applyAlignment="1" applyProtection="1">
      <alignment horizontal="left" vertical="top"/>
    </xf>
    <xf numFmtId="0" fontId="26" fillId="0" borderId="0" xfId="0" applyFont="1" applyAlignment="1" applyProtection="1">
      <alignment horizontal="left"/>
    </xf>
    <xf numFmtId="0" fontId="21" fillId="0" borderId="0" xfId="0" applyFont="1" applyBorder="1" applyAlignment="1" applyProtection="1">
      <alignment vertical="top"/>
    </xf>
    <xf numFmtId="0" fontId="23" fillId="0" borderId="0" xfId="0" applyFont="1" applyBorder="1" applyAlignment="1" applyProtection="1">
      <alignment vertical="top"/>
    </xf>
    <xf numFmtId="0" fontId="3" fillId="0" borderId="0" xfId="0" applyFont="1" applyAlignment="1" applyProtection="1">
      <alignment horizontal="center"/>
    </xf>
    <xf numFmtId="0" fontId="29" fillId="0" borderId="0" xfId="0" applyFont="1" applyAlignment="1" applyProtection="1">
      <alignment horizontal="center"/>
    </xf>
    <xf numFmtId="0" fontId="3" fillId="0" borderId="0" xfId="0" applyFont="1" applyProtection="1"/>
    <xf numFmtId="0" fontId="48" fillId="0" borderId="0" xfId="50" applyFont="1" applyAlignment="1" applyProtection="1">
      <alignment horizontal="left" vertical="top"/>
    </xf>
    <xf numFmtId="0" fontId="37" fillId="0" borderId="0" xfId="0" applyFont="1" applyAlignment="1" applyProtection="1">
      <alignment horizontal="center" vertical="center"/>
    </xf>
    <xf numFmtId="0" fontId="35" fillId="0" borderId="0" xfId="0" applyFont="1" applyAlignment="1" applyProtection="1">
      <alignment horizontal="center" vertical="center"/>
    </xf>
    <xf numFmtId="0" fontId="30" fillId="0" borderId="0" xfId="0" applyFont="1" applyProtection="1"/>
    <xf numFmtId="0" fontId="41" fillId="0" borderId="10" xfId="0" applyFont="1" applyFill="1" applyBorder="1" applyAlignment="1" applyProtection="1">
      <alignment horizontal="left" vertical="top" wrapText="1"/>
    </xf>
    <xf numFmtId="0" fontId="41" fillId="0" borderId="0" xfId="0" applyFont="1" applyFill="1" applyBorder="1" applyAlignment="1" applyProtection="1">
      <alignment horizontal="left" vertical="top" wrapText="1"/>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3" fillId="0" borderId="69" xfId="0" applyFont="1" applyBorder="1" applyAlignment="1" applyProtection="1">
      <alignment horizontal="center" vertical="center" wrapText="1"/>
    </xf>
    <xf numFmtId="0" fontId="23" fillId="0" borderId="70" xfId="0" applyFont="1" applyBorder="1" applyAlignment="1" applyProtection="1">
      <alignment horizontal="center" vertical="center" wrapText="1"/>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6" fillId="0" borderId="0" xfId="0" applyFont="1" applyAlignment="1" applyProtection="1">
      <alignment horizontal="left"/>
    </xf>
    <xf numFmtId="0" fontId="23" fillId="0" borderId="71" xfId="0" applyFont="1" applyBorder="1" applyAlignment="1" applyProtection="1">
      <alignment horizontal="center"/>
    </xf>
    <xf numFmtId="0" fontId="23" fillId="0" borderId="19" xfId="0" applyFont="1" applyBorder="1" applyAlignment="1" applyProtection="1">
      <alignment horizontal="center"/>
    </xf>
    <xf numFmtId="0" fontId="23" fillId="0" borderId="33" xfId="0" applyFont="1" applyBorder="1" applyAlignment="1" applyProtection="1">
      <alignment horizontal="center"/>
    </xf>
    <xf numFmtId="0" fontId="23" fillId="0" borderId="26" xfId="0" applyFont="1" applyBorder="1" applyAlignment="1" applyProtection="1">
      <alignment horizontal="center"/>
    </xf>
    <xf numFmtId="0" fontId="23" fillId="0" borderId="11"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2" fillId="0" borderId="34"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58" xfId="0" applyFont="1" applyBorder="1" applyAlignment="1" applyProtection="1">
      <alignment horizontal="left" wrapText="1"/>
    </xf>
    <xf numFmtId="0" fontId="23" fillId="0" borderId="0" xfId="0" applyFont="1" applyBorder="1" applyAlignment="1" applyProtection="1">
      <alignment horizontal="left" wrapText="1"/>
    </xf>
    <xf numFmtId="0" fontId="23" fillId="0" borderId="14" xfId="37" applyFont="1" applyBorder="1" applyAlignment="1">
      <alignment horizontal="right" wrapText="1"/>
    </xf>
    <xf numFmtId="0" fontId="23" fillId="0" borderId="14" xfId="37" applyFont="1" applyBorder="1" applyAlignment="1">
      <alignment horizontal="right"/>
    </xf>
    <xf numFmtId="0" fontId="23" fillId="0" borderId="17" xfId="37" applyFont="1" applyBorder="1" applyAlignment="1">
      <alignment horizontal="right" vertical="center" wrapText="1"/>
    </xf>
    <xf numFmtId="0" fontId="23" fillId="0" borderId="14" xfId="37" applyFont="1" applyBorder="1" applyAlignment="1" applyProtection="1">
      <alignment horizontal="right" vertical="center"/>
    </xf>
    <xf numFmtId="0" fontId="23" fillId="0" borderId="0" xfId="37" applyFont="1" applyBorder="1" applyAlignment="1" applyProtection="1">
      <alignment horizontal="right" vertical="center"/>
    </xf>
    <xf numFmtId="0" fontId="22" fillId="0" borderId="18" xfId="37" applyFont="1" applyBorder="1" applyAlignment="1" applyProtection="1">
      <alignment horizontal="left"/>
    </xf>
    <xf numFmtId="0" fontId="23" fillId="0" borderId="14" xfId="37" applyFont="1" applyFill="1" applyBorder="1" applyAlignment="1" applyProtection="1">
      <alignment horizontal="right" vertical="center"/>
    </xf>
    <xf numFmtId="0" fontId="23" fillId="0" borderId="12" xfId="37" applyFont="1" applyBorder="1" applyAlignment="1" applyProtection="1">
      <alignment horizontal="right" vertical="center"/>
    </xf>
    <xf numFmtId="0" fontId="23" fillId="0" borderId="20" xfId="37" applyFont="1" applyFill="1" applyBorder="1" applyAlignment="1" applyProtection="1">
      <alignment horizontal="right" vertical="center"/>
    </xf>
    <xf numFmtId="0" fontId="23" fillId="0" borderId="29" xfId="37" applyFont="1" applyFill="1" applyBorder="1" applyAlignment="1" applyProtection="1">
      <alignment horizontal="right" vertical="center"/>
    </xf>
    <xf numFmtId="0" fontId="23" fillId="0" borderId="13" xfId="37" applyFont="1" applyBorder="1" applyAlignment="1" applyProtection="1">
      <alignment horizontal="right" vertical="center"/>
    </xf>
    <xf numFmtId="0" fontId="23" fillId="0" borderId="19" xfId="37" applyFont="1" applyBorder="1" applyAlignment="1" applyProtection="1">
      <alignment horizontal="right" vertical="center"/>
    </xf>
    <xf numFmtId="0" fontId="22" fillId="0" borderId="18" xfId="37" applyFont="1" applyBorder="1" applyAlignment="1">
      <alignment horizontal="left"/>
    </xf>
    <xf numFmtId="0" fontId="23" fillId="0" borderId="14" xfId="37" applyFont="1" applyFill="1" applyBorder="1" applyAlignment="1">
      <alignment horizontal="right" wrapText="1"/>
    </xf>
    <xf numFmtId="0" fontId="23" fillId="0" borderId="14" xfId="37" applyFont="1" applyFill="1" applyBorder="1" applyAlignment="1">
      <alignment horizontal="right"/>
    </xf>
    <xf numFmtId="0" fontId="22" fillId="0" borderId="86" xfId="37" applyFont="1" applyFill="1" applyBorder="1" applyAlignment="1">
      <alignment horizontal="right" vertical="center"/>
    </xf>
    <xf numFmtId="0" fontId="22" fillId="0" borderId="29" xfId="37" applyFont="1" applyBorder="1" applyAlignment="1">
      <alignment horizontal="right" vertical="center"/>
    </xf>
    <xf numFmtId="0" fontId="26" fillId="0" borderId="0" xfId="37" applyFont="1" applyAlignment="1" applyProtection="1">
      <alignment horizontal="left"/>
    </xf>
    <xf numFmtId="3" fontId="23" fillId="0" borderId="0" xfId="37" applyNumberFormat="1" applyFont="1" applyFill="1" applyBorder="1" applyAlignment="1" applyProtection="1">
      <alignment horizontal="right" vertical="center"/>
    </xf>
    <xf numFmtId="3" fontId="23" fillId="0" borderId="0" xfId="37" applyNumberFormat="1" applyFont="1" applyBorder="1" applyAlignment="1" applyProtection="1">
      <alignment horizontal="right" vertical="center"/>
    </xf>
    <xf numFmtId="0" fontId="22" fillId="0" borderId="18" xfId="37" applyFont="1" applyBorder="1" applyAlignment="1" applyProtection="1">
      <alignment horizontal="left" vertical="center"/>
    </xf>
    <xf numFmtId="0" fontId="23" fillId="0" borderId="12" xfId="37" applyFont="1" applyFill="1" applyBorder="1" applyAlignment="1" applyProtection="1">
      <alignment horizontal="right" vertical="center"/>
    </xf>
    <xf numFmtId="0" fontId="23" fillId="0" borderId="0" xfId="37" applyFont="1" applyFill="1" applyBorder="1" applyAlignment="1" applyProtection="1">
      <alignment horizontal="right" vertical="center" wrapText="1"/>
    </xf>
    <xf numFmtId="0" fontId="23" fillId="0" borderId="13" xfId="37" applyFont="1" applyFill="1" applyBorder="1" applyAlignment="1" applyProtection="1">
      <alignment horizontal="right" vertical="center"/>
    </xf>
    <xf numFmtId="0" fontId="23" fillId="0" borderId="17" xfId="37" applyFont="1" applyFill="1" applyBorder="1" applyAlignment="1" applyProtection="1">
      <alignment horizontal="right" vertical="center"/>
    </xf>
    <xf numFmtId="0" fontId="22" fillId="0" borderId="29" xfId="37" applyFont="1" applyFill="1" applyBorder="1" applyAlignment="1" applyProtection="1">
      <alignment horizontal="right" vertical="center"/>
    </xf>
    <xf numFmtId="0" fontId="22" fillId="0" borderId="18" xfId="37" applyFont="1" applyFill="1" applyBorder="1" applyAlignment="1">
      <alignment horizontal="left"/>
    </xf>
    <xf numFmtId="0" fontId="23" fillId="0" borderId="14" xfId="37" applyFont="1" applyFill="1" applyBorder="1" applyAlignment="1" applyProtection="1">
      <alignment horizontal="right"/>
    </xf>
    <xf numFmtId="0" fontId="23" fillId="0" borderId="17" xfId="37" applyFont="1" applyFill="1" applyBorder="1" applyAlignment="1" applyProtection="1">
      <alignment horizontal="right" vertical="center" wrapText="1"/>
    </xf>
    <xf numFmtId="167" fontId="23" fillId="0" borderId="12" xfId="37" applyNumberFormat="1" applyFont="1" applyBorder="1" applyAlignment="1" applyProtection="1">
      <alignment horizontal="right" vertical="center"/>
    </xf>
    <xf numFmtId="0" fontId="23" fillId="0" borderId="0" xfId="37" applyFont="1" applyFill="1" applyBorder="1" applyAlignment="1" applyProtection="1">
      <alignment horizontal="right" vertical="center"/>
    </xf>
    <xf numFmtId="3" fontId="23" fillId="0" borderId="19" xfId="37" applyNumberFormat="1" applyFont="1" applyBorder="1" applyAlignment="1" applyProtection="1">
      <alignment horizontal="right" vertical="center"/>
    </xf>
    <xf numFmtId="0" fontId="21" fillId="0" borderId="0" xfId="0" applyFont="1" applyFill="1" applyAlignment="1" applyProtection="1">
      <alignment horizontal="left"/>
    </xf>
    <xf numFmtId="166" fontId="22" fillId="0" borderId="0" xfId="0" applyNumberFormat="1" applyFont="1" applyBorder="1" applyAlignment="1" applyProtection="1">
      <alignment horizontal="left" vertical="center"/>
    </xf>
    <xf numFmtId="166" fontId="22" fillId="0" borderId="18" xfId="50" applyNumberFormat="1" applyFont="1" applyBorder="1" applyAlignment="1" applyProtection="1">
      <alignment horizontal="left" vertical="center"/>
    </xf>
    <xf numFmtId="166" fontId="22" fillId="0" borderId="10" xfId="0" applyNumberFormat="1" applyFont="1" applyBorder="1" applyAlignment="1" applyProtection="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0" builtinId="8"/>
    <cellStyle name="Input" xfId="34" builtinId="20" customBuiltin="1"/>
    <cellStyle name="Linked Cell" xfId="35" builtinId="24" customBuiltin="1"/>
    <cellStyle name="Neutral" xfId="36" builtinId="28" customBuiltin="1"/>
    <cellStyle name="Normal" xfId="0" builtinId="0"/>
    <cellStyle name="Normal 2" xfId="45" xr:uid="{00000000-0005-0000-0000-000026000000}"/>
    <cellStyle name="Normal 2 2" xfId="46" xr:uid="{00000000-0005-0000-0000-000027000000}"/>
    <cellStyle name="Normal 3" xfId="47" xr:uid="{00000000-0005-0000-0000-000028000000}"/>
    <cellStyle name="Normal 8" xfId="43" xr:uid="{00000000-0005-0000-0000-000029000000}"/>
    <cellStyle name="Normal_Funding calculation template for ASNs and transfers" xfId="49" xr:uid="{00000000-0005-0000-0000-00002B000000}"/>
    <cellStyle name="Normal_jul0047 2" xfId="44" xr:uid="{00000000-0005-0000-0000-00002D000000}"/>
    <cellStyle name="Normal_martab" xfId="48" xr:uid="{00000000-0005-0000-0000-00002E000000}"/>
    <cellStyle name="Normal_wpdb_" xfId="37" xr:uid="{00000000-0005-0000-0000-00002F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8">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14996795556505021"/>
      </font>
    </dxf>
    <dxf>
      <font>
        <color theme="0" tint="-0.24994659260841701"/>
      </font>
    </dxf>
    <dxf>
      <font>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color theme="0" tint="-0.24994659260841701"/>
      </font>
    </dxf>
    <dxf>
      <font>
        <color theme="0" tint="-0.24994659260841701"/>
      </font>
    </dxf>
    <dxf>
      <font>
        <color theme="0" tint="-0.14996795556505021"/>
      </font>
    </dxf>
    <dxf>
      <font>
        <b val="0"/>
        <i val="0"/>
      </font>
    </dxf>
    <dxf>
      <font>
        <b val="0"/>
        <i val="0"/>
      </font>
    </dxf>
    <dxf>
      <font>
        <b val="0"/>
        <i val="0"/>
      </font>
    </dxf>
    <dxf>
      <font>
        <color theme="0" tint="-0.24994659260841701"/>
      </font>
    </dxf>
    <dxf>
      <font>
        <color theme="0" tint="-0.2499465926084170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AEAEA"/>
      <color rgb="FFD9F3D9"/>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7</xdr:col>
      <xdr:colOff>765175</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40625" defaultRowHeight="12.75" x14ac:dyDescent="0.35"/>
  <cols>
    <col min="1" max="13" width="12.5703125" style="339" customWidth="1"/>
    <col min="14" max="16" width="9.140625" style="339"/>
    <col min="17" max="18" width="0" style="339" hidden="1" customWidth="1"/>
    <col min="19" max="19" width="9.140625" style="339" hidden="1" customWidth="1"/>
    <col min="20" max="20" width="9.140625" style="339" customWidth="1"/>
    <col min="21" max="16384" width="9.140625" style="339"/>
  </cols>
  <sheetData>
    <row r="1" spans="1:20" x14ac:dyDescent="0.35">
      <c r="A1" s="511"/>
      <c r="B1" s="511"/>
      <c r="C1" s="511"/>
      <c r="D1" s="511"/>
      <c r="E1" s="511"/>
      <c r="F1" s="511"/>
      <c r="G1" s="511"/>
      <c r="H1" s="511"/>
      <c r="I1" s="511"/>
      <c r="J1" s="511"/>
      <c r="K1" s="511"/>
      <c r="L1" s="511"/>
      <c r="M1" s="511"/>
    </row>
    <row r="2" spans="1:20" ht="132.75" customHeight="1" x14ac:dyDescent="0.4">
      <c r="A2" s="512"/>
      <c r="B2" s="512"/>
      <c r="C2" s="512"/>
      <c r="D2" s="512"/>
      <c r="E2" s="512"/>
      <c r="F2" s="512"/>
      <c r="G2" s="512"/>
      <c r="H2" s="512"/>
      <c r="I2" s="512"/>
      <c r="J2" s="512"/>
      <c r="K2" s="512"/>
      <c r="L2" s="512"/>
      <c r="M2" s="512"/>
      <c r="N2" s="1"/>
      <c r="O2" s="1"/>
    </row>
    <row r="3" spans="1:20" s="3" customFormat="1" ht="45.95" customHeight="1" x14ac:dyDescent="0.8">
      <c r="A3" s="515" t="s">
        <v>304</v>
      </c>
      <c r="B3" s="515"/>
      <c r="C3" s="515"/>
      <c r="D3" s="515"/>
      <c r="E3" s="515"/>
      <c r="F3" s="515"/>
      <c r="G3" s="515"/>
      <c r="H3" s="515"/>
      <c r="I3" s="515"/>
      <c r="J3" s="515"/>
      <c r="K3" s="515"/>
      <c r="L3" s="515"/>
      <c r="M3" s="515"/>
      <c r="N3" s="2"/>
      <c r="O3" s="2"/>
      <c r="P3" s="2"/>
      <c r="Q3" s="2"/>
    </row>
    <row r="4" spans="1:20" s="3" customFormat="1" ht="55.5" customHeight="1" x14ac:dyDescent="0.8">
      <c r="A4" s="515" t="str">
        <f>'A Summary'!I17</f>
        <v>Providers registered in the 'Approved (fee cap)' category in the 2021-22 academic year</v>
      </c>
      <c r="B4" s="515" t="str">
        <f t="shared" ref="B4:M4" si="0">IF(PROVIDER="","Institution",PROVIDER)</f>
        <v>Providers registered in the 'Approved (fee cap)' category in the 2021-22 academic year</v>
      </c>
      <c r="C4" s="515" t="str">
        <f t="shared" si="0"/>
        <v>Providers registered in the 'Approved (fee cap)' category in the 2021-22 academic year</v>
      </c>
      <c r="D4" s="515" t="str">
        <f t="shared" si="0"/>
        <v>Providers registered in the 'Approved (fee cap)' category in the 2021-22 academic year</v>
      </c>
      <c r="E4" s="515" t="str">
        <f t="shared" si="0"/>
        <v>Providers registered in the 'Approved (fee cap)' category in the 2021-22 academic year</v>
      </c>
      <c r="F4" s="515" t="str">
        <f t="shared" si="0"/>
        <v>Providers registered in the 'Approved (fee cap)' category in the 2021-22 academic year</v>
      </c>
      <c r="G4" s="515" t="str">
        <f t="shared" si="0"/>
        <v>Providers registered in the 'Approved (fee cap)' category in the 2021-22 academic year</v>
      </c>
      <c r="H4" s="515" t="str">
        <f t="shared" si="0"/>
        <v>Providers registered in the 'Approved (fee cap)' category in the 2021-22 academic year</v>
      </c>
      <c r="I4" s="515" t="str">
        <f t="shared" si="0"/>
        <v>Providers registered in the 'Approved (fee cap)' category in the 2021-22 academic year</v>
      </c>
      <c r="J4" s="515" t="str">
        <f t="shared" si="0"/>
        <v>Providers registered in the 'Approved (fee cap)' category in the 2021-22 academic year</v>
      </c>
      <c r="K4" s="515" t="str">
        <f t="shared" si="0"/>
        <v>Providers registered in the 'Approved (fee cap)' category in the 2021-22 academic year</v>
      </c>
      <c r="L4" s="515" t="str">
        <f t="shared" si="0"/>
        <v>Providers registered in the 'Approved (fee cap)' category in the 2021-22 academic year</v>
      </c>
      <c r="M4" s="515" t="str">
        <f t="shared" si="0"/>
        <v>Providers registered in the 'Approved (fee cap)' category in the 2021-22 academic year</v>
      </c>
      <c r="N4" s="2"/>
      <c r="O4" s="2"/>
      <c r="P4" s="2"/>
      <c r="Q4" s="2"/>
    </row>
    <row r="5" spans="1:20" s="3" customFormat="1" ht="31.9" x14ac:dyDescent="0.8">
      <c r="A5" s="516" t="str">
        <f>IF(UKPRN="","UKPRN: 100XXXXX","UKPRN: "&amp;UKPRN&amp;"")</f>
        <v>UKPRN: ALL</v>
      </c>
      <c r="B5" s="516"/>
      <c r="C5" s="516"/>
      <c r="D5" s="516"/>
      <c r="E5" s="516"/>
      <c r="F5" s="516"/>
      <c r="G5" s="516"/>
      <c r="H5" s="516"/>
      <c r="I5" s="516"/>
      <c r="J5" s="516"/>
      <c r="K5" s="516"/>
      <c r="L5" s="516"/>
      <c r="M5" s="516"/>
      <c r="N5" s="4"/>
      <c r="O5" s="4"/>
      <c r="P5" s="4"/>
      <c r="Q5" s="4"/>
    </row>
    <row r="6" spans="1:20" x14ac:dyDescent="0.35">
      <c r="A6" s="511"/>
      <c r="B6" s="511"/>
      <c r="C6" s="511"/>
      <c r="D6" s="511"/>
      <c r="E6" s="511"/>
      <c r="F6" s="511"/>
      <c r="G6" s="511"/>
      <c r="H6" s="511"/>
      <c r="I6" s="511"/>
      <c r="J6" s="511"/>
      <c r="K6" s="511"/>
      <c r="L6" s="511"/>
      <c r="M6" s="511"/>
    </row>
    <row r="7" spans="1:20" ht="13.9" x14ac:dyDescent="0.4">
      <c r="A7" s="517" t="s">
        <v>31</v>
      </c>
      <c r="B7" s="517"/>
      <c r="C7" s="517"/>
      <c r="D7" s="517"/>
      <c r="E7" s="517"/>
      <c r="F7" s="517"/>
      <c r="G7" s="517"/>
      <c r="H7" s="517"/>
      <c r="I7" s="517"/>
      <c r="J7" s="517"/>
      <c r="K7" s="517"/>
      <c r="L7" s="517"/>
      <c r="M7" s="517"/>
    </row>
    <row r="8" spans="1:20" ht="15" customHeight="1" x14ac:dyDescent="0.35">
      <c r="A8" s="514" t="str">
        <f>"A Summary: "&amp;MID('A Summary'!A3,10,100)</f>
        <v>A Summary: 2021-22 Summary of allocations</v>
      </c>
      <c r="B8" s="514"/>
      <c r="C8" s="514"/>
      <c r="D8" s="514"/>
      <c r="E8" s="514"/>
      <c r="F8" s="514"/>
      <c r="G8" s="514"/>
      <c r="H8" s="514"/>
      <c r="I8" s="514"/>
      <c r="J8" s="514"/>
      <c r="K8" s="514"/>
      <c r="L8" s="514"/>
      <c r="M8" s="514"/>
      <c r="N8" s="338"/>
      <c r="O8" s="338"/>
    </row>
    <row r="9" spans="1:20" ht="15" customHeight="1" x14ac:dyDescent="0.35">
      <c r="A9" s="514" t="str">
        <f>"B High-cost: "&amp;MID('B High-cost'!A3,10,100)</f>
        <v>B High-cost: 2021-22 High-cost subject funding</v>
      </c>
      <c r="B9" s="514"/>
      <c r="C9" s="514"/>
      <c r="D9" s="514"/>
      <c r="E9" s="514"/>
      <c r="F9" s="514"/>
      <c r="G9" s="514"/>
      <c r="H9" s="514"/>
      <c r="I9" s="514"/>
      <c r="J9" s="514"/>
      <c r="K9" s="514"/>
      <c r="L9" s="514"/>
      <c r="M9" s="514"/>
      <c r="N9" s="338"/>
      <c r="O9" s="338"/>
      <c r="R9" s="355"/>
      <c r="S9" s="355"/>
      <c r="T9" s="355"/>
    </row>
    <row r="10" spans="1:20" ht="15" customHeight="1" x14ac:dyDescent="0.35">
      <c r="A10" s="514" t="str">
        <f>"C NMAH supplement: "&amp;MID('C NMAH supplement'!A3,10,100)</f>
        <v>C NMAH supplement: 2021-22 Nursing, midwifery and allied health supplement</v>
      </c>
      <c r="B10" s="514"/>
      <c r="C10" s="514"/>
      <c r="D10" s="514"/>
      <c r="E10" s="514"/>
      <c r="F10" s="514"/>
      <c r="G10" s="514"/>
      <c r="H10" s="514"/>
      <c r="I10" s="514"/>
      <c r="J10" s="514"/>
      <c r="K10" s="514"/>
      <c r="L10" s="514"/>
      <c r="M10" s="514"/>
      <c r="N10" s="338"/>
      <c r="O10" s="338"/>
      <c r="R10" s="355"/>
      <c r="S10" s="356"/>
      <c r="T10" s="355"/>
    </row>
    <row r="11" spans="1:20" ht="15" customHeight="1" x14ac:dyDescent="0.35">
      <c r="A11" s="514" t="str">
        <f>"D Overseas: "&amp;MID('D Overseas'!A3,10,100)</f>
        <v>D Overseas: 2021-22 Overseas study programmes</v>
      </c>
      <c r="B11" s="514"/>
      <c r="C11" s="514"/>
      <c r="D11" s="514"/>
      <c r="E11" s="514"/>
      <c r="F11" s="514"/>
      <c r="G11" s="514"/>
      <c r="H11" s="514"/>
      <c r="I11" s="514"/>
      <c r="J11" s="514"/>
      <c r="K11" s="514"/>
      <c r="L11" s="514"/>
      <c r="M11" s="514"/>
      <c r="N11" s="338"/>
      <c r="O11" s="338"/>
      <c r="R11" s="355"/>
      <c r="S11" s="356"/>
      <c r="T11" s="355"/>
    </row>
    <row r="12" spans="1:20" ht="15" customHeight="1" x14ac:dyDescent="0.35">
      <c r="A12" s="514" t="str">
        <f>"E Other high-cost TAs: "&amp;MID('E Other high-cost TAs'!A3,10,100)</f>
        <v>E Other high-cost TAs: 2021-22 Other high-cost targeted allocations</v>
      </c>
      <c r="B12" s="514"/>
      <c r="C12" s="514"/>
      <c r="D12" s="514"/>
      <c r="E12" s="514"/>
      <c r="F12" s="514"/>
      <c r="G12" s="514"/>
      <c r="H12" s="514"/>
      <c r="I12" s="514"/>
      <c r="J12" s="514"/>
      <c r="K12" s="514"/>
      <c r="L12" s="514"/>
      <c r="M12" s="514"/>
      <c r="N12" s="338"/>
      <c r="O12" s="338"/>
      <c r="R12" s="355"/>
      <c r="S12" s="355"/>
      <c r="T12" s="355"/>
    </row>
    <row r="13" spans="1:20" ht="15" customHeight="1" x14ac:dyDescent="0.35">
      <c r="A13" s="514" t="str">
        <f>"F Student access and success: "&amp;MID('F Student access and success'!A3,10,100)</f>
        <v>F Student access and success: 2021-22 Student access and success</v>
      </c>
      <c r="B13" s="514"/>
      <c r="C13" s="514"/>
      <c r="D13" s="514"/>
      <c r="E13" s="514"/>
      <c r="F13" s="514"/>
      <c r="G13" s="514"/>
      <c r="H13" s="514"/>
      <c r="I13" s="514"/>
      <c r="J13" s="514"/>
      <c r="K13" s="514"/>
      <c r="L13" s="514"/>
      <c r="M13" s="514"/>
      <c r="N13" s="338"/>
      <c r="O13" s="338"/>
      <c r="R13" s="355"/>
      <c r="S13" s="355"/>
      <c r="T13" s="355"/>
    </row>
    <row r="14" spans="1:20" ht="15" customHeight="1" x14ac:dyDescent="0.35">
      <c r="A14" s="514" t="str">
        <f>"G Parameters: "&amp;MID('G Parameters'!A3,10,100)</f>
        <v>G Parameters: 2021-22 Parameters in the funding models</v>
      </c>
      <c r="B14" s="514"/>
      <c r="C14" s="514"/>
      <c r="D14" s="514"/>
      <c r="E14" s="514"/>
      <c r="F14" s="514"/>
      <c r="G14" s="514"/>
      <c r="H14" s="514"/>
      <c r="I14" s="514"/>
      <c r="J14" s="514"/>
      <c r="K14" s="514"/>
      <c r="L14" s="514"/>
      <c r="M14" s="514"/>
      <c r="N14" s="338"/>
      <c r="O14" s="338"/>
      <c r="R14" s="355"/>
      <c r="S14" s="355"/>
      <c r="T14" s="355"/>
    </row>
    <row r="15" spans="1:20" ht="12.75" customHeight="1" x14ac:dyDescent="0.35">
      <c r="A15" s="513"/>
      <c r="B15" s="513"/>
      <c r="C15" s="513"/>
      <c r="D15" s="513"/>
      <c r="E15" s="513"/>
      <c r="F15" s="513"/>
      <c r="G15" s="513"/>
      <c r="H15" s="513"/>
      <c r="I15" s="513"/>
      <c r="J15" s="513"/>
      <c r="K15" s="513"/>
      <c r="L15" s="513"/>
      <c r="M15" s="513"/>
      <c r="R15" s="355"/>
      <c r="S15" s="355"/>
      <c r="T15" s="355"/>
    </row>
  </sheetData>
  <mergeCells count="15">
    <mergeCell ref="A1:M1"/>
    <mergeCell ref="A2:M2"/>
    <mergeCell ref="A6:M6"/>
    <mergeCell ref="A15:M15"/>
    <mergeCell ref="A10:M10"/>
    <mergeCell ref="A12:M12"/>
    <mergeCell ref="A14:M14"/>
    <mergeCell ref="A3:M3"/>
    <mergeCell ref="A13:M13"/>
    <mergeCell ref="A4:M4"/>
    <mergeCell ref="A5:M5"/>
    <mergeCell ref="A7:M7"/>
    <mergeCell ref="A8:M8"/>
    <mergeCell ref="A9:M9"/>
    <mergeCell ref="A11:M11"/>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77" orientation="landscape" r:id="rId1"/>
  <headerFooter>
    <oddHeader>&amp;CPage &amp;P&amp;R&amp;F</oddHeader>
  </headerFooter>
  <ignoredErrors>
    <ignoredError sqref="A15:M15 A4:M9 B11:M1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P41"/>
  <sheetViews>
    <sheetView showGridLines="0" zoomScaleNormal="100" workbookViewId="0">
      <pane ySplit="5" topLeftCell="A6" activePane="bottomLeft" state="frozen"/>
      <selection sqref="A1:E1"/>
      <selection pane="bottomLeft"/>
    </sheetView>
  </sheetViews>
  <sheetFormatPr defaultColWidth="9.140625" defaultRowHeight="13.15" x14ac:dyDescent="0.35"/>
  <cols>
    <col min="1" max="1" width="4.28515625" style="5" customWidth="1"/>
    <col min="2" max="2" width="56.5703125" style="5" customWidth="1"/>
    <col min="3" max="4" width="27.7109375" style="9" customWidth="1"/>
    <col min="5" max="5" width="8.42578125" style="9" customWidth="1"/>
    <col min="6" max="6" width="10.85546875" style="5" customWidth="1"/>
    <col min="7" max="7" width="21" style="5" hidden="1" bestFit="1" customWidth="1"/>
    <col min="8" max="8" width="9.140625" style="5" customWidth="1"/>
    <col min="9" max="9" width="25.85546875" style="5" hidden="1" customWidth="1"/>
    <col min="10" max="10" width="36.28515625" style="5" hidden="1" customWidth="1"/>
    <col min="11" max="11" width="15.140625" style="5" hidden="1" customWidth="1"/>
    <col min="12" max="12" width="11.5703125" style="5" hidden="1" customWidth="1"/>
    <col min="13" max="13" width="16.42578125" style="5" customWidth="1"/>
    <col min="14" max="15" width="9.140625" style="5" customWidth="1"/>
    <col min="16" max="16384" width="9.140625" style="5"/>
  </cols>
  <sheetData>
    <row r="1" spans="1:16" ht="15.75" customHeight="1" x14ac:dyDescent="0.4">
      <c r="A1" s="507" t="str">
        <f>I19</f>
        <v>Providers registered in the 'Approved (fee cap)' category in the 2021-22 academic year (UKPRN: ALL)</v>
      </c>
      <c r="B1" s="507"/>
      <c r="C1" s="507"/>
      <c r="E1" s="349"/>
      <c r="I1" s="6" t="s">
        <v>173</v>
      </c>
      <c r="J1" s="6" t="s">
        <v>91</v>
      </c>
      <c r="K1" s="6" t="s">
        <v>197</v>
      </c>
      <c r="L1" s="21" t="s">
        <v>203</v>
      </c>
      <c r="M1" s="21"/>
      <c r="N1" s="21"/>
      <c r="O1" s="13"/>
      <c r="P1" s="13"/>
    </row>
    <row r="2" spans="1:16" ht="15" x14ac:dyDescent="0.4">
      <c r="B2" s="7"/>
      <c r="C2" s="7"/>
      <c r="D2" s="7"/>
      <c r="E2" s="7"/>
      <c r="I2" s="10" t="s">
        <v>307</v>
      </c>
      <c r="J2" s="10" t="s">
        <v>306</v>
      </c>
      <c r="K2" s="284"/>
      <c r="L2" s="357"/>
      <c r="M2" s="13"/>
      <c r="N2" s="13"/>
      <c r="O2" s="13"/>
      <c r="P2" s="13"/>
    </row>
    <row r="3" spans="1:16" ht="22.7" customHeight="1" x14ac:dyDescent="0.4">
      <c r="A3" s="509" t="str">
        <f>J5</f>
        <v>Table A: 2021-22 Summary of allocations</v>
      </c>
      <c r="B3" s="510"/>
      <c r="C3" s="147"/>
      <c r="D3" s="147"/>
      <c r="G3" s="13"/>
      <c r="H3" s="13"/>
      <c r="I3" s="6" t="s">
        <v>156</v>
      </c>
      <c r="J3" s="6" t="s">
        <v>72</v>
      </c>
    </row>
    <row r="4" spans="1:16" ht="22.7" customHeight="1" thickBot="1" x14ac:dyDescent="0.45">
      <c r="A4" s="11"/>
      <c r="B4" s="12"/>
      <c r="C4" s="359"/>
      <c r="G4" s="352"/>
      <c r="H4" s="13"/>
      <c r="I4" s="6"/>
      <c r="J4" s="6"/>
    </row>
    <row r="5" spans="1:16" ht="63.6" customHeight="1" x14ac:dyDescent="0.4">
      <c r="A5" s="14"/>
      <c r="B5" s="14"/>
      <c r="C5" s="15" t="str">
        <f>IF(OR(PRORATA="LATE REGISTRATION",PRORATA="DE REGISTRATION"),"2021-22 Indicative full year allocation (£)","2021-22 allocation (£)")</f>
        <v>2021-22 allocation (£)</v>
      </c>
      <c r="D5" s="15" t="s">
        <v>212</v>
      </c>
      <c r="E5" s="16"/>
      <c r="G5" s="17" t="s">
        <v>44</v>
      </c>
      <c r="I5" s="286" t="s">
        <v>305</v>
      </c>
      <c r="J5" s="5" t="s">
        <v>211</v>
      </c>
    </row>
    <row r="6" spans="1:16" ht="23.65" customHeight="1" x14ac:dyDescent="0.4">
      <c r="A6" s="363" t="s">
        <v>205</v>
      </c>
      <c r="B6" s="362"/>
      <c r="C6" s="360"/>
      <c r="D6" s="360"/>
      <c r="E6" s="16"/>
      <c r="G6" s="364"/>
      <c r="I6" s="286"/>
    </row>
    <row r="7" spans="1:16" s="13" customFormat="1" ht="19.5" customHeight="1" x14ac:dyDescent="0.4">
      <c r="A7" s="361"/>
      <c r="B7" s="436" t="s">
        <v>181</v>
      </c>
      <c r="C7" s="373">
        <v>755190046</v>
      </c>
      <c r="D7" s="373">
        <v>755190046</v>
      </c>
      <c r="E7" s="18"/>
      <c r="G7" s="20" t="s">
        <v>41</v>
      </c>
      <c r="I7" s="21" t="s">
        <v>174</v>
      </c>
    </row>
    <row r="8" spans="1:16" s="13" customFormat="1" ht="15" customHeight="1" x14ac:dyDescent="0.4">
      <c r="A8" s="21"/>
      <c r="B8" s="437" t="s">
        <v>155</v>
      </c>
      <c r="C8" s="438">
        <v>27180177</v>
      </c>
      <c r="D8" s="438">
        <v>27180177</v>
      </c>
      <c r="E8" s="18"/>
      <c r="F8" s="27"/>
      <c r="G8" s="20" t="s">
        <v>73</v>
      </c>
    </row>
    <row r="9" spans="1:16" s="13" customFormat="1" ht="15" customHeight="1" x14ac:dyDescent="0.4">
      <c r="A9" s="21"/>
      <c r="B9" s="439" t="s">
        <v>187</v>
      </c>
      <c r="C9" s="438">
        <v>23848033</v>
      </c>
      <c r="D9" s="438">
        <v>23848033</v>
      </c>
      <c r="E9" s="18"/>
      <c r="G9" s="20" t="s">
        <v>191</v>
      </c>
    </row>
    <row r="10" spans="1:16" s="13" customFormat="1" ht="15" customHeight="1" x14ac:dyDescent="0.4">
      <c r="A10" s="21"/>
      <c r="B10" s="437" t="s">
        <v>229</v>
      </c>
      <c r="C10" s="438">
        <v>28032335</v>
      </c>
      <c r="D10" s="438">
        <v>28032335</v>
      </c>
      <c r="E10" s="18"/>
      <c r="F10" s="27"/>
      <c r="G10" s="20" t="s">
        <v>50</v>
      </c>
    </row>
    <row r="11" spans="1:16" s="13" customFormat="1" ht="15" customHeight="1" x14ac:dyDescent="0.4">
      <c r="A11" s="21"/>
      <c r="B11" s="437" t="s">
        <v>38</v>
      </c>
      <c r="C11" s="438">
        <v>7817623</v>
      </c>
      <c r="D11" s="438">
        <v>7817623</v>
      </c>
      <c r="E11" s="18"/>
      <c r="G11" s="20" t="s">
        <v>47</v>
      </c>
    </row>
    <row r="12" spans="1:16" s="13" customFormat="1" ht="15" customHeight="1" x14ac:dyDescent="0.4">
      <c r="A12" s="21"/>
      <c r="B12" s="437" t="s">
        <v>25</v>
      </c>
      <c r="C12" s="438">
        <v>32715530</v>
      </c>
      <c r="D12" s="438">
        <v>32715530</v>
      </c>
      <c r="E12" s="18"/>
      <c r="G12" s="20" t="s">
        <v>48</v>
      </c>
    </row>
    <row r="13" spans="1:16" s="13" customFormat="1" ht="15" customHeight="1" x14ac:dyDescent="0.4">
      <c r="A13" s="21"/>
      <c r="B13" s="437" t="s">
        <v>182</v>
      </c>
      <c r="C13" s="438">
        <v>3307852</v>
      </c>
      <c r="D13" s="438">
        <v>3307852</v>
      </c>
      <c r="E13" s="18"/>
      <c r="G13" s="20" t="s">
        <v>49</v>
      </c>
    </row>
    <row r="14" spans="1:16" s="13" customFormat="1" ht="15" customHeight="1" x14ac:dyDescent="0.4">
      <c r="A14" s="21"/>
      <c r="B14" s="266" t="s">
        <v>15</v>
      </c>
      <c r="C14" s="438">
        <v>15838965</v>
      </c>
      <c r="D14" s="438">
        <v>15838965</v>
      </c>
      <c r="E14" s="18"/>
      <c r="G14" s="20" t="s">
        <v>52</v>
      </c>
    </row>
    <row r="15" spans="1:16" s="13" customFormat="1" ht="15" customHeight="1" x14ac:dyDescent="0.4">
      <c r="A15" s="21"/>
      <c r="B15" s="64" t="s">
        <v>20</v>
      </c>
      <c r="C15" s="440">
        <v>845065</v>
      </c>
      <c r="D15" s="440">
        <v>845065</v>
      </c>
      <c r="E15" s="18"/>
      <c r="G15" s="20" t="s">
        <v>53</v>
      </c>
    </row>
    <row r="16" spans="1:16" s="13" customFormat="1" ht="15" customHeight="1" x14ac:dyDescent="0.4">
      <c r="A16" s="21"/>
      <c r="B16" s="266" t="s">
        <v>16</v>
      </c>
      <c r="C16" s="438">
        <v>4790901</v>
      </c>
      <c r="D16" s="438">
        <v>4790901</v>
      </c>
      <c r="E16" s="18"/>
      <c r="G16" s="20" t="s">
        <v>54</v>
      </c>
    </row>
    <row r="17" spans="1:11" s="13" customFormat="1" ht="23.25" customHeight="1" x14ac:dyDescent="0.4">
      <c r="A17" s="22" t="s">
        <v>206</v>
      </c>
      <c r="B17" s="22"/>
      <c r="C17" s="23"/>
      <c r="D17" s="23"/>
      <c r="E17" s="19"/>
      <c r="G17" s="24"/>
      <c r="I17" s="13" t="str">
        <f>IF(PROVIDER&lt;&gt;"",PROVIDER,IF(UKPRN="ALL","Sector summary of all providers","Provider"))</f>
        <v>Providers registered in the 'Approved (fee cap)' category in the 2021-22 academic year</v>
      </c>
    </row>
    <row r="18" spans="1:11" s="13" customFormat="1" ht="19.5" customHeight="1" x14ac:dyDescent="0.4">
      <c r="A18" s="21"/>
      <c r="B18" s="435" t="s">
        <v>288</v>
      </c>
      <c r="C18" s="23">
        <v>150285298</v>
      </c>
      <c r="D18" s="23">
        <v>150283324</v>
      </c>
      <c r="E18" s="19"/>
      <c r="G18" s="20" t="s">
        <v>303</v>
      </c>
      <c r="I18" s="13" t="str">
        <f>IF(PROVIDER&lt;&gt;"","(UKPRN: "&amp;UKPRN&amp;")","")</f>
        <v>(UKPRN: ALL)</v>
      </c>
    </row>
    <row r="19" spans="1:11" s="13" customFormat="1" ht="15" customHeight="1" x14ac:dyDescent="0.4">
      <c r="A19" s="21"/>
      <c r="B19" s="437" t="s">
        <v>289</v>
      </c>
      <c r="C19" s="438">
        <v>66366121</v>
      </c>
      <c r="D19" s="438">
        <v>66366121</v>
      </c>
      <c r="E19" s="18"/>
      <c r="G19" s="20" t="s">
        <v>269</v>
      </c>
      <c r="I19" s="13" t="str">
        <f>I17&amp;" "&amp;I18</f>
        <v>Providers registered in the 'Approved (fee cap)' category in the 2021-22 academic year (UKPRN: ALL)</v>
      </c>
    </row>
    <row r="20" spans="1:11" s="13" customFormat="1" ht="15" customHeight="1" x14ac:dyDescent="0.4">
      <c r="A20" s="21"/>
      <c r="B20" s="437" t="s">
        <v>290</v>
      </c>
      <c r="C20" s="438">
        <v>39731973</v>
      </c>
      <c r="D20" s="438">
        <v>39731234</v>
      </c>
      <c r="E20" s="18"/>
      <c r="G20" s="20" t="s">
        <v>271</v>
      </c>
    </row>
    <row r="21" spans="1:11" s="13" customFormat="1" ht="15" customHeight="1" x14ac:dyDescent="0.4">
      <c r="A21" s="21"/>
      <c r="B21" s="441" t="s">
        <v>266</v>
      </c>
      <c r="C21" s="438">
        <v>5003990</v>
      </c>
      <c r="D21" s="438">
        <v>5003926</v>
      </c>
      <c r="E21" s="18"/>
      <c r="G21" s="118" t="s">
        <v>274</v>
      </c>
    </row>
    <row r="22" spans="1:11" s="13" customFormat="1" ht="15" customHeight="1" x14ac:dyDescent="0.4">
      <c r="A22" s="21"/>
      <c r="B22" s="441" t="s">
        <v>234</v>
      </c>
      <c r="C22" s="438">
        <v>11992749</v>
      </c>
      <c r="D22" s="438">
        <v>11992364</v>
      </c>
      <c r="E22" s="18"/>
      <c r="G22" s="414" t="s">
        <v>258</v>
      </c>
    </row>
    <row r="23" spans="1:11" s="13" customFormat="1" ht="21" customHeight="1" x14ac:dyDescent="0.4">
      <c r="A23" s="21" t="s">
        <v>210</v>
      </c>
      <c r="B23" s="25"/>
      <c r="C23" s="26"/>
      <c r="D23" s="26"/>
      <c r="E23" s="18"/>
      <c r="G23" s="365"/>
    </row>
    <row r="24" spans="1:11" s="13" customFormat="1" ht="15" customHeight="1" x14ac:dyDescent="0.4">
      <c r="A24" s="21"/>
      <c r="B24" s="13" t="s">
        <v>35</v>
      </c>
      <c r="C24" s="26">
        <v>53372068</v>
      </c>
      <c r="D24" s="26">
        <v>53372068</v>
      </c>
      <c r="E24" s="18"/>
      <c r="G24" s="20" t="s">
        <v>51</v>
      </c>
    </row>
    <row r="25" spans="1:11" s="13" customFormat="1" ht="30.75" customHeight="1" thickBot="1" x14ac:dyDescent="0.45">
      <c r="A25" s="28" t="s">
        <v>190</v>
      </c>
      <c r="B25" s="29"/>
      <c r="C25" s="30">
        <v>1226318726</v>
      </c>
      <c r="D25" s="30">
        <v>1226315565</v>
      </c>
      <c r="E25" s="19"/>
      <c r="G25" s="20" t="s">
        <v>42</v>
      </c>
    </row>
    <row r="26" spans="1:11" s="13" customFormat="1" ht="15.75" customHeight="1" x14ac:dyDescent="0.35">
      <c r="A26" s="518" t="s">
        <v>275</v>
      </c>
      <c r="B26" s="518"/>
      <c r="C26" s="518"/>
      <c r="D26" s="31"/>
      <c r="E26" s="32"/>
      <c r="G26" s="33"/>
    </row>
    <row r="27" spans="1:11" s="13" customFormat="1" ht="13.5" customHeight="1" x14ac:dyDescent="0.35">
      <c r="A27" s="519"/>
      <c r="B27" s="519"/>
      <c r="C27" s="519"/>
      <c r="D27" s="31"/>
      <c r="E27" s="32"/>
      <c r="G27" s="33"/>
    </row>
    <row r="28" spans="1:11" s="13" customFormat="1" ht="13.5" customHeight="1" x14ac:dyDescent="0.35">
      <c r="A28" s="519"/>
      <c r="B28" s="519"/>
      <c r="C28" s="519"/>
      <c r="D28" s="31"/>
      <c r="E28" s="32"/>
      <c r="G28" s="33"/>
    </row>
    <row r="29" spans="1:11" s="13" customFormat="1" ht="22.7" customHeight="1" thickBot="1" x14ac:dyDescent="0.4">
      <c r="A29" s="295" t="str">
        <f>IF(UKPRN=10007154,"The University of Nottingham","")</f>
        <v/>
      </c>
      <c r="B29" s="296"/>
      <c r="C29" s="297"/>
      <c r="D29" s="297"/>
    </row>
    <row r="30" spans="1:11" s="13" customFormat="1" ht="19.5" customHeight="1" x14ac:dyDescent="0.4">
      <c r="A30" s="37" t="s">
        <v>224</v>
      </c>
      <c r="B30" s="36"/>
      <c r="C30" s="351">
        <f>IF(MEDINTAR=0,"Not applicable",MEDINTAR)</f>
        <v>8313</v>
      </c>
      <c r="D30" s="351">
        <f>IF(MEDINTAR=0,"Not applicable",MEDINTAR)</f>
        <v>8313</v>
      </c>
      <c r="E30" s="23"/>
      <c r="I30" s="20" t="s">
        <v>45</v>
      </c>
      <c r="J30" s="246">
        <v>8313</v>
      </c>
      <c r="K30" s="33"/>
    </row>
    <row r="31" spans="1:11" s="13" customFormat="1" ht="21.75" customHeight="1" x14ac:dyDescent="0.35">
      <c r="A31" s="38"/>
      <c r="B31" s="39" t="s">
        <v>153</v>
      </c>
      <c r="C31" s="373">
        <f>IF(MEDINTAR=0,"Not applicable",MEDINTAR_ISOV)</f>
        <v>456</v>
      </c>
      <c r="D31" s="373">
        <f>IF(MEDINTAR=0,"Not applicable",MEDINTAR_ISOV)</f>
        <v>456</v>
      </c>
      <c r="E31" s="23"/>
      <c r="I31" s="20" t="s">
        <v>126</v>
      </c>
      <c r="J31" s="246">
        <v>456</v>
      </c>
      <c r="K31" s="33"/>
    </row>
    <row r="32" spans="1:11" s="13" customFormat="1" ht="18.95" customHeight="1" x14ac:dyDescent="0.4">
      <c r="A32" s="40" t="s">
        <v>225</v>
      </c>
      <c r="B32" s="37"/>
      <c r="C32" s="31">
        <f>IF(DENINTAR=0,"Not applicable",DENINTAR)</f>
        <v>983</v>
      </c>
      <c r="D32" s="31">
        <f>IF(DENINTAR=0,"Not applicable",DENINTAR)</f>
        <v>983</v>
      </c>
      <c r="E32" s="23"/>
      <c r="I32" s="20" t="s">
        <v>46</v>
      </c>
      <c r="J32" s="246">
        <v>983</v>
      </c>
      <c r="K32" s="33"/>
    </row>
    <row r="33" spans="1:11" s="13" customFormat="1" ht="21.75" customHeight="1" thickBot="1" x14ac:dyDescent="0.4">
      <c r="A33" s="41"/>
      <c r="B33" s="42" t="s">
        <v>153</v>
      </c>
      <c r="C33" s="43">
        <f>IF(DENINTAR=0,"Not applicable",DENINTAR_ISOV)</f>
        <v>43</v>
      </c>
      <c r="D33" s="43">
        <f>IF(DENINTAR=0,"Not applicable",DENINTAR_ISOV)</f>
        <v>43</v>
      </c>
      <c r="E33" s="23"/>
      <c r="I33" s="20" t="s">
        <v>127</v>
      </c>
      <c r="J33" s="246">
        <v>43</v>
      </c>
      <c r="K33" s="33"/>
    </row>
    <row r="34" spans="1:11" s="13" customFormat="1" ht="21.75" customHeight="1" x14ac:dyDescent="0.35">
      <c r="A34" s="370"/>
      <c r="B34" s="371"/>
      <c r="C34" s="372"/>
      <c r="D34" s="351"/>
      <c r="E34" s="23"/>
      <c r="I34" s="20"/>
      <c r="J34" s="246"/>
      <c r="K34" s="33"/>
    </row>
    <row r="35" spans="1:11" hidden="1" x14ac:dyDescent="0.35">
      <c r="C35" s="44" t="s">
        <v>43</v>
      </c>
      <c r="D35" s="44" t="s">
        <v>209</v>
      </c>
      <c r="E35" s="45"/>
      <c r="I35" s="13"/>
    </row>
    <row r="36" spans="1:11" hidden="1" x14ac:dyDescent="0.35">
      <c r="D36" s="353"/>
      <c r="I36" s="13"/>
    </row>
    <row r="37" spans="1:11" ht="15" customHeight="1" x14ac:dyDescent="0.35">
      <c r="B37" s="13"/>
      <c r="C37" s="19"/>
      <c r="D37" s="19"/>
      <c r="E37" s="19"/>
      <c r="F37" s="13"/>
      <c r="I37" s="13"/>
    </row>
    <row r="38" spans="1:11" x14ac:dyDescent="0.35">
      <c r="B38" s="13"/>
      <c r="C38" s="19"/>
      <c r="D38" s="19"/>
      <c r="E38" s="19"/>
      <c r="F38" s="13"/>
      <c r="I38" s="13"/>
    </row>
    <row r="39" spans="1:11" x14ac:dyDescent="0.35">
      <c r="I39" s="13"/>
    </row>
    <row r="40" spans="1:11" x14ac:dyDescent="0.35">
      <c r="I40" s="13"/>
    </row>
    <row r="41" spans="1:11" x14ac:dyDescent="0.35">
      <c r="I41" s="13"/>
    </row>
  </sheetData>
  <mergeCells count="1">
    <mergeCell ref="A26:C28"/>
  </mergeCells>
  <conditionalFormatting sqref="C7 C8:D16 C18:D25">
    <cfRule type="cellIs" dxfId="37" priority="7" operator="equal">
      <formula>0</formula>
    </cfRule>
  </conditionalFormatting>
  <conditionalFormatting sqref="D7">
    <cfRule type="cellIs" dxfId="36" priority="5" operator="equal">
      <formula>0</formula>
    </cfRule>
  </conditionalFormatting>
  <conditionalFormatting sqref="C30:C34">
    <cfRule type="cellIs" dxfId="35" priority="4" operator="equal">
      <formula>"Not applicable"</formula>
    </cfRule>
  </conditionalFormatting>
  <conditionalFormatting sqref="D34">
    <cfRule type="cellIs" dxfId="34" priority="3" operator="equal">
      <formula>"Not applicable"</formula>
    </cfRule>
  </conditionalFormatting>
  <conditionalFormatting sqref="D30:D33">
    <cfRule type="cellIs" dxfId="33" priority="1" operator="equal">
      <formula>"Not applicable"</formula>
    </cfRule>
  </conditionalFormatting>
  <hyperlinks>
    <hyperlink ref="B18" location="SP_FT" display="Premium to support successful student outcomes: full-time" xr:uid="{00000000-0004-0000-0100-000000000000}"/>
    <hyperlink ref="B19" location="SP_PT" display="Premium to support successful student outcomes: part-time" xr:uid="{00000000-0004-0000-0100-000001000000}"/>
    <hyperlink ref="B10" location="ERAS_TA" display="Erasmus+ and overseas study programmes" xr:uid="{00000000-0004-0000-0100-000003000000}"/>
    <hyperlink ref="B8" location="HEALTH_TA" display="Nursing and allied health supplement" xr:uid="{00000000-0004-0000-0100-000004000000}"/>
    <hyperlink ref="B11" location="PGTS_TA" display="Postgraduate taught supplement" xr:uid="{00000000-0004-0000-0100-000005000000}"/>
    <hyperlink ref="B12" location="INT_TA" display="Intensive postgraduate provision" xr:uid="{00000000-0004-0000-0100-000006000000}"/>
    <hyperlink ref="B13" location="ACCL_TA" display="Accelerated full-time undergraduate provision" xr:uid="{00000000-0004-0000-0100-000007000000}"/>
    <hyperlink ref="B7" location="HIGHCOST" display="High-cost subject funding" xr:uid="{00000000-0004-0000-0100-000009000000}"/>
    <hyperlink ref="B20" location="DISABLED" display="Disabled students' premium" xr:uid="{00000000-0004-0000-0100-000002000000}"/>
    <hyperlink ref="B21" location="Funding_hardship" display="Funding to address student hardship" xr:uid="{7D1FD056-6A8D-4583-8170-BAD6189031D1}"/>
    <hyperlink ref="B22"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62" orientation="landscape" r:id="rId1"/>
  <headerFooter>
    <oddHeader>&amp;CPage &amp;P&amp;R&amp;F</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O70"/>
  <sheetViews>
    <sheetView showGridLines="0" zoomScaleNormal="100" workbookViewId="0">
      <pane xSplit="3" ySplit="4" topLeftCell="D5" activePane="bottomRight" state="frozen"/>
      <selection sqref="A1:E1"/>
      <selection pane="topRight" sqref="A1:E1"/>
      <selection pane="bottomLeft" sqref="A1:E1"/>
      <selection pane="bottomRight"/>
    </sheetView>
  </sheetViews>
  <sheetFormatPr defaultColWidth="9.140625" defaultRowHeight="13.15" x14ac:dyDescent="0.35"/>
  <cols>
    <col min="1" max="1" width="11.42578125" style="5" customWidth="1"/>
    <col min="2" max="2" width="16.28515625" style="5" customWidth="1"/>
    <col min="3" max="3" width="17.85546875" style="5" customWidth="1"/>
    <col min="4" max="7" width="13.7109375" style="5" customWidth="1"/>
    <col min="8" max="8" width="9.28515625" style="5" customWidth="1"/>
    <col min="9" max="9" width="9.140625" style="5"/>
    <col min="10" max="10" width="11.140625" style="5" hidden="1" customWidth="1"/>
    <col min="11" max="11" width="15" style="5" hidden="1" customWidth="1"/>
    <col min="12" max="12" width="10.42578125" style="5" hidden="1" customWidth="1"/>
    <col min="13" max="14" width="9.140625" style="5" customWidth="1"/>
    <col min="15" max="15" width="9.140625" style="5" hidden="1" customWidth="1"/>
    <col min="16" max="16" width="9.140625" style="5" customWidth="1"/>
    <col min="17" max="16384" width="9.140625" style="5"/>
  </cols>
  <sheetData>
    <row r="1" spans="1:15" ht="15.75" customHeight="1" x14ac:dyDescent="0.4">
      <c r="A1" s="508" t="str">
        <f>'A Summary'!I19</f>
        <v>Providers registered in the 'Approved (fee cap)' category in the 2021-22 academic year (UKPRN: ALL)</v>
      </c>
      <c r="B1" s="508"/>
      <c r="C1" s="508"/>
      <c r="D1" s="508"/>
      <c r="E1" s="508"/>
      <c r="F1" s="508"/>
      <c r="G1" s="46"/>
    </row>
    <row r="2" spans="1:15" ht="15" customHeight="1" x14ac:dyDescent="0.4">
      <c r="B2" s="6"/>
      <c r="C2" s="6"/>
      <c r="G2" s="46"/>
    </row>
    <row r="3" spans="1:15" ht="22.7" customHeight="1" thickBot="1" x14ac:dyDescent="0.4">
      <c r="A3" s="47" t="s">
        <v>213</v>
      </c>
    </row>
    <row r="4" spans="1:15" s="49" customFormat="1" ht="93.75" customHeight="1" x14ac:dyDescent="0.35">
      <c r="A4" s="291" t="s">
        <v>13</v>
      </c>
      <c r="B4" s="291" t="s">
        <v>0</v>
      </c>
      <c r="C4" s="110" t="s">
        <v>5</v>
      </c>
      <c r="D4" s="292" t="s">
        <v>192</v>
      </c>
      <c r="E4" s="289" t="s">
        <v>291</v>
      </c>
      <c r="F4" s="289" t="s">
        <v>214</v>
      </c>
      <c r="G4" s="289" t="s">
        <v>175</v>
      </c>
      <c r="J4" s="17" t="s">
        <v>26</v>
      </c>
      <c r="K4" s="17" t="s">
        <v>27</v>
      </c>
      <c r="L4" s="17" t="s">
        <v>28</v>
      </c>
    </row>
    <row r="5" spans="1:15" ht="13.5" x14ac:dyDescent="0.4">
      <c r="A5" s="50" t="s">
        <v>7</v>
      </c>
      <c r="B5" s="50" t="s">
        <v>176</v>
      </c>
      <c r="C5" s="34" t="s">
        <v>6</v>
      </c>
      <c r="D5" s="51">
        <v>25264.99</v>
      </c>
      <c r="E5" s="52">
        <v>1613.87</v>
      </c>
      <c r="F5" s="52">
        <v>26878.86</v>
      </c>
      <c r="G5" s="53">
        <v>271476486</v>
      </c>
      <c r="J5" s="54" t="s">
        <v>7</v>
      </c>
      <c r="K5" s="54" t="s">
        <v>2</v>
      </c>
      <c r="L5" s="54" t="s">
        <v>6</v>
      </c>
      <c r="M5" s="55"/>
      <c r="O5" s="6"/>
    </row>
    <row r="6" spans="1:15" x14ac:dyDescent="0.35">
      <c r="A6" s="35"/>
      <c r="B6" s="35"/>
      <c r="C6" s="34" t="str">
        <f>$O$18</f>
        <v>PGT (Masters' loan)</v>
      </c>
      <c r="D6" s="56">
        <v>1345.25</v>
      </c>
      <c r="E6" s="57">
        <v>0.59</v>
      </c>
      <c r="F6" s="57">
        <v>1345.84</v>
      </c>
      <c r="G6" s="58">
        <v>13592984</v>
      </c>
      <c r="J6" s="54" t="s">
        <v>7</v>
      </c>
      <c r="K6" s="54" t="s">
        <v>2</v>
      </c>
      <c r="L6" s="54" t="s">
        <v>36</v>
      </c>
      <c r="M6" s="55"/>
    </row>
    <row r="7" spans="1:15" x14ac:dyDescent="0.35">
      <c r="A7" s="35"/>
      <c r="B7" s="59"/>
      <c r="C7" s="60" t="str">
        <f>$O$19</f>
        <v>PGT (Other)</v>
      </c>
      <c r="D7" s="61">
        <v>185.01</v>
      </c>
      <c r="E7" s="62">
        <v>0</v>
      </c>
      <c r="F7" s="62">
        <v>185.01</v>
      </c>
      <c r="G7" s="63">
        <v>1868601</v>
      </c>
      <c r="J7" s="54" t="s">
        <v>7</v>
      </c>
      <c r="K7" s="54" t="s">
        <v>2</v>
      </c>
      <c r="L7" s="54" t="s">
        <v>37</v>
      </c>
      <c r="M7" s="55"/>
    </row>
    <row r="8" spans="1:15" x14ac:dyDescent="0.35">
      <c r="A8" s="35"/>
      <c r="B8" s="64" t="s">
        <v>180</v>
      </c>
      <c r="C8" s="65" t="s">
        <v>6</v>
      </c>
      <c r="D8" s="66">
        <v>27.84</v>
      </c>
      <c r="E8" s="67">
        <v>1.25</v>
      </c>
      <c r="F8" s="67">
        <v>29.09</v>
      </c>
      <c r="G8" s="68">
        <v>293809</v>
      </c>
      <c r="J8" s="54" t="s">
        <v>7</v>
      </c>
      <c r="K8" s="54" t="s">
        <v>1</v>
      </c>
      <c r="L8" s="54" t="s">
        <v>6</v>
      </c>
      <c r="M8" s="55"/>
    </row>
    <row r="9" spans="1:15" x14ac:dyDescent="0.35">
      <c r="A9" s="35"/>
      <c r="B9" s="35"/>
      <c r="C9" s="34" t="str">
        <f>$O$18</f>
        <v>PGT (Masters' loan)</v>
      </c>
      <c r="D9" s="56">
        <v>292.54000000000002</v>
      </c>
      <c r="E9" s="57">
        <v>0.45</v>
      </c>
      <c r="F9" s="57">
        <v>292.99</v>
      </c>
      <c r="G9" s="58">
        <v>2959199</v>
      </c>
      <c r="J9" s="54" t="s">
        <v>7</v>
      </c>
      <c r="K9" s="54" t="s">
        <v>1</v>
      </c>
      <c r="L9" s="54" t="s">
        <v>36</v>
      </c>
      <c r="M9" s="55"/>
    </row>
    <row r="10" spans="1:15" x14ac:dyDescent="0.35">
      <c r="A10" s="69"/>
      <c r="B10" s="69"/>
      <c r="C10" s="70" t="str">
        <f>$O$19</f>
        <v>PGT (Other)</v>
      </c>
      <c r="D10" s="71">
        <v>166.96</v>
      </c>
      <c r="E10" s="72">
        <v>0.77</v>
      </c>
      <c r="F10" s="72">
        <v>167.73</v>
      </c>
      <c r="G10" s="73">
        <v>1694073</v>
      </c>
      <c r="J10" s="54" t="s">
        <v>7</v>
      </c>
      <c r="K10" s="54" t="s">
        <v>1</v>
      </c>
      <c r="L10" s="54" t="s">
        <v>37</v>
      </c>
      <c r="M10" s="55"/>
    </row>
    <row r="11" spans="1:15" x14ac:dyDescent="0.35">
      <c r="A11" s="50" t="s">
        <v>8</v>
      </c>
      <c r="B11" s="50" t="s">
        <v>176</v>
      </c>
      <c r="C11" s="34" t="s">
        <v>6</v>
      </c>
      <c r="D11" s="74">
        <v>237005.4</v>
      </c>
      <c r="E11" s="75">
        <v>1571.38</v>
      </c>
      <c r="F11" s="75">
        <v>238576.78</v>
      </c>
      <c r="G11" s="76">
        <v>361443834</v>
      </c>
      <c r="J11" s="54" t="s">
        <v>8</v>
      </c>
      <c r="K11" s="54" t="s">
        <v>2</v>
      </c>
      <c r="L11" s="54" t="s">
        <v>6</v>
      </c>
      <c r="M11" s="55"/>
    </row>
    <row r="12" spans="1:15" x14ac:dyDescent="0.35">
      <c r="A12" s="35"/>
      <c r="B12" s="35"/>
      <c r="C12" s="34" t="str">
        <f>$O$17</f>
        <v>PGT (UG fee)</v>
      </c>
      <c r="D12" s="56">
        <v>2892.79</v>
      </c>
      <c r="E12" s="57">
        <v>6.17</v>
      </c>
      <c r="F12" s="57">
        <v>2898.96</v>
      </c>
      <c r="G12" s="58">
        <v>4391925</v>
      </c>
      <c r="J12" s="54" t="s">
        <v>8</v>
      </c>
      <c r="K12" s="54" t="s">
        <v>2</v>
      </c>
      <c r="L12" s="54" t="s">
        <v>30</v>
      </c>
    </row>
    <row r="13" spans="1:15" x14ac:dyDescent="0.35">
      <c r="A13" s="35"/>
      <c r="B13" s="35"/>
      <c r="C13" s="34" t="str">
        <f>$O$18</f>
        <v>PGT (Masters' loan)</v>
      </c>
      <c r="D13" s="56">
        <v>11181.71</v>
      </c>
      <c r="E13" s="57">
        <v>22.65</v>
      </c>
      <c r="F13" s="57">
        <v>11204.36</v>
      </c>
      <c r="G13" s="58">
        <v>16974609</v>
      </c>
      <c r="J13" s="54" t="s">
        <v>8</v>
      </c>
      <c r="K13" s="54" t="s">
        <v>2</v>
      </c>
      <c r="L13" s="54" t="s">
        <v>36</v>
      </c>
    </row>
    <row r="14" spans="1:15" x14ac:dyDescent="0.35">
      <c r="A14" s="35"/>
      <c r="B14" s="59"/>
      <c r="C14" s="60" t="str">
        <f>$O$19</f>
        <v>PGT (Other)</v>
      </c>
      <c r="D14" s="61">
        <v>398.13</v>
      </c>
      <c r="E14" s="62">
        <v>1.86</v>
      </c>
      <c r="F14" s="62">
        <v>399.99</v>
      </c>
      <c r="G14" s="63">
        <v>605986</v>
      </c>
      <c r="J14" s="54" t="s">
        <v>8</v>
      </c>
      <c r="K14" s="54" t="s">
        <v>2</v>
      </c>
      <c r="L14" s="54" t="s">
        <v>37</v>
      </c>
    </row>
    <row r="15" spans="1:15" x14ac:dyDescent="0.35">
      <c r="A15" s="35"/>
      <c r="B15" s="64" t="s">
        <v>180</v>
      </c>
      <c r="C15" s="65" t="s">
        <v>6</v>
      </c>
      <c r="D15" s="66">
        <v>15747.08</v>
      </c>
      <c r="E15" s="67">
        <v>9.66</v>
      </c>
      <c r="F15" s="67">
        <v>15756.74</v>
      </c>
      <c r="G15" s="68">
        <v>23871478</v>
      </c>
      <c r="J15" s="54" t="s">
        <v>8</v>
      </c>
      <c r="K15" s="54" t="s">
        <v>1</v>
      </c>
      <c r="L15" s="54" t="s">
        <v>6</v>
      </c>
    </row>
    <row r="16" spans="1:15" ht="13.5" x14ac:dyDescent="0.4">
      <c r="A16" s="35"/>
      <c r="B16" s="35"/>
      <c r="C16" s="34" t="str">
        <f>$O$17</f>
        <v>PGT (UG fee)</v>
      </c>
      <c r="D16" s="56">
        <v>22.85</v>
      </c>
      <c r="E16" s="57">
        <v>0.12</v>
      </c>
      <c r="F16" s="57">
        <v>22.97</v>
      </c>
      <c r="G16" s="58">
        <v>34801</v>
      </c>
      <c r="J16" s="54" t="s">
        <v>8</v>
      </c>
      <c r="K16" s="54" t="s">
        <v>1</v>
      </c>
      <c r="L16" s="54" t="s">
        <v>30</v>
      </c>
      <c r="O16" s="6" t="s">
        <v>56</v>
      </c>
    </row>
    <row r="17" spans="1:15" x14ac:dyDescent="0.35">
      <c r="A17" s="35"/>
      <c r="B17" s="35"/>
      <c r="C17" s="34" t="str">
        <f>$O$18</f>
        <v>PGT (Masters' loan)</v>
      </c>
      <c r="D17" s="56">
        <v>2698.24</v>
      </c>
      <c r="E17" s="57">
        <v>4.57</v>
      </c>
      <c r="F17" s="57">
        <v>2702.81</v>
      </c>
      <c r="G17" s="58">
        <v>4094763</v>
      </c>
      <c r="J17" s="54" t="s">
        <v>8</v>
      </c>
      <c r="K17" s="54" t="s">
        <v>1</v>
      </c>
      <c r="L17" s="54" t="s">
        <v>36</v>
      </c>
      <c r="O17" s="5" t="s">
        <v>189</v>
      </c>
    </row>
    <row r="18" spans="1:15" x14ac:dyDescent="0.35">
      <c r="A18" s="69"/>
      <c r="B18" s="69"/>
      <c r="C18" s="70" t="str">
        <f>$O$19</f>
        <v>PGT (Other)</v>
      </c>
      <c r="D18" s="71">
        <v>2189.7600000000002</v>
      </c>
      <c r="E18" s="72">
        <v>3.72</v>
      </c>
      <c r="F18" s="72">
        <v>2193.48</v>
      </c>
      <c r="G18" s="73">
        <v>3323125</v>
      </c>
      <c r="J18" s="54" t="s">
        <v>8</v>
      </c>
      <c r="K18" s="54" t="s">
        <v>1</v>
      </c>
      <c r="L18" s="54" t="s">
        <v>37</v>
      </c>
      <c r="O18" s="5" t="s">
        <v>193</v>
      </c>
    </row>
    <row r="19" spans="1:15" x14ac:dyDescent="0.35">
      <c r="A19" s="50" t="s">
        <v>220</v>
      </c>
      <c r="B19" s="50" t="s">
        <v>176</v>
      </c>
      <c r="C19" s="34" t="s">
        <v>6</v>
      </c>
      <c r="D19" s="74">
        <v>106168.63</v>
      </c>
      <c r="E19" s="75">
        <v>146.86000000000001</v>
      </c>
      <c r="F19" s="75">
        <v>106315.49</v>
      </c>
      <c r="G19" s="76">
        <v>26844668</v>
      </c>
      <c r="H19" s="13"/>
      <c r="I19" s="13"/>
      <c r="J19" s="54" t="s">
        <v>221</v>
      </c>
      <c r="K19" s="54" t="s">
        <v>2</v>
      </c>
      <c r="L19" s="54" t="s">
        <v>6</v>
      </c>
      <c r="O19" s="5" t="s">
        <v>194</v>
      </c>
    </row>
    <row r="20" spans="1:15" x14ac:dyDescent="0.35">
      <c r="A20" s="35"/>
      <c r="B20" s="35"/>
      <c r="C20" s="34" t="str">
        <f>$O$17</f>
        <v>PGT (UG fee)</v>
      </c>
      <c r="D20" s="56">
        <v>2943.47</v>
      </c>
      <c r="E20" s="57">
        <v>0.85</v>
      </c>
      <c r="F20" s="57">
        <v>2944.32</v>
      </c>
      <c r="G20" s="58">
        <v>743448</v>
      </c>
      <c r="H20" s="13"/>
      <c r="I20" s="13"/>
      <c r="J20" s="54" t="s">
        <v>221</v>
      </c>
      <c r="K20" s="54" t="s">
        <v>2</v>
      </c>
      <c r="L20" s="54" t="s">
        <v>30</v>
      </c>
    </row>
    <row r="21" spans="1:15" x14ac:dyDescent="0.35">
      <c r="A21" s="35"/>
      <c r="B21" s="35"/>
      <c r="C21" s="34" t="str">
        <f>$O$18</f>
        <v>PGT (Masters' loan)</v>
      </c>
      <c r="D21" s="56">
        <v>4134.32</v>
      </c>
      <c r="E21" s="57">
        <v>5.77</v>
      </c>
      <c r="F21" s="57">
        <v>4140.09</v>
      </c>
      <c r="G21" s="58">
        <v>1045376</v>
      </c>
      <c r="H21" s="13"/>
      <c r="I21" s="13"/>
      <c r="J21" s="54" t="s">
        <v>221</v>
      </c>
      <c r="K21" s="54" t="s">
        <v>2</v>
      </c>
      <c r="L21" s="54" t="s">
        <v>36</v>
      </c>
    </row>
    <row r="22" spans="1:15" x14ac:dyDescent="0.35">
      <c r="A22" s="35"/>
      <c r="B22" s="59"/>
      <c r="C22" s="60" t="str">
        <f>$O$19</f>
        <v>PGT (Other)</v>
      </c>
      <c r="D22" s="61">
        <v>54.77</v>
      </c>
      <c r="E22" s="62">
        <v>0</v>
      </c>
      <c r="F22" s="62">
        <v>54.77</v>
      </c>
      <c r="G22" s="63">
        <v>13831</v>
      </c>
      <c r="H22" s="13"/>
      <c r="I22" s="13"/>
      <c r="J22" s="54" t="s">
        <v>221</v>
      </c>
      <c r="K22" s="54" t="s">
        <v>2</v>
      </c>
      <c r="L22" s="54" t="s">
        <v>37</v>
      </c>
    </row>
    <row r="23" spans="1:15" x14ac:dyDescent="0.35">
      <c r="A23" s="35"/>
      <c r="B23" s="64" t="s">
        <v>180</v>
      </c>
      <c r="C23" s="65" t="s">
        <v>6</v>
      </c>
      <c r="D23" s="66">
        <v>5003.88</v>
      </c>
      <c r="E23" s="67">
        <v>5.32</v>
      </c>
      <c r="F23" s="67">
        <v>5009.2</v>
      </c>
      <c r="G23" s="68">
        <v>1264823</v>
      </c>
      <c r="H23" s="13"/>
      <c r="I23" s="13"/>
      <c r="J23" s="54" t="s">
        <v>221</v>
      </c>
      <c r="K23" s="54" t="s">
        <v>1</v>
      </c>
      <c r="L23" s="54" t="s">
        <v>6</v>
      </c>
    </row>
    <row r="24" spans="1:15" x14ac:dyDescent="0.35">
      <c r="A24" s="35"/>
      <c r="B24" s="35"/>
      <c r="C24" s="34" t="str">
        <f>$O$17</f>
        <v>PGT (UG fee)</v>
      </c>
      <c r="D24" s="56">
        <v>52.99</v>
      </c>
      <c r="E24" s="57">
        <v>0</v>
      </c>
      <c r="F24" s="57">
        <v>52.99</v>
      </c>
      <c r="G24" s="58">
        <v>13379</v>
      </c>
      <c r="H24" s="13"/>
      <c r="I24" s="13"/>
      <c r="J24" s="54" t="s">
        <v>221</v>
      </c>
      <c r="K24" s="54" t="s">
        <v>1</v>
      </c>
      <c r="L24" s="54" t="s">
        <v>30</v>
      </c>
    </row>
    <row r="25" spans="1:15" x14ac:dyDescent="0.35">
      <c r="A25" s="35"/>
      <c r="B25" s="35"/>
      <c r="C25" s="34" t="str">
        <f>$O$18</f>
        <v>PGT (Masters' loan)</v>
      </c>
      <c r="D25" s="56">
        <v>1005.51</v>
      </c>
      <c r="E25" s="57">
        <v>0.87</v>
      </c>
      <c r="F25" s="57">
        <v>1006.38</v>
      </c>
      <c r="G25" s="58">
        <v>254110</v>
      </c>
      <c r="H25" s="13"/>
      <c r="I25" s="13"/>
      <c r="J25" s="54" t="s">
        <v>221</v>
      </c>
      <c r="K25" s="54" t="s">
        <v>1</v>
      </c>
      <c r="L25" s="54" t="s">
        <v>36</v>
      </c>
    </row>
    <row r="26" spans="1:15" x14ac:dyDescent="0.35">
      <c r="A26" s="69"/>
      <c r="B26" s="69"/>
      <c r="C26" s="70" t="str">
        <f>$O$19</f>
        <v>PGT (Other)</v>
      </c>
      <c r="D26" s="71">
        <v>265.93</v>
      </c>
      <c r="E26" s="72">
        <v>0.41</v>
      </c>
      <c r="F26" s="72">
        <v>266.33999999999997</v>
      </c>
      <c r="G26" s="73">
        <v>67249</v>
      </c>
      <c r="H26" s="13"/>
      <c r="I26" s="13"/>
      <c r="J26" s="54" t="s">
        <v>221</v>
      </c>
      <c r="K26" s="54" t="s">
        <v>1</v>
      </c>
      <c r="L26" s="54" t="s">
        <v>37</v>
      </c>
    </row>
    <row r="27" spans="1:15" x14ac:dyDescent="0.35">
      <c r="A27" s="50" t="s">
        <v>223</v>
      </c>
      <c r="B27" s="50" t="s">
        <v>176</v>
      </c>
      <c r="C27" s="34" t="s">
        <v>6</v>
      </c>
      <c r="D27" s="74">
        <v>137276.74</v>
      </c>
      <c r="E27" s="75">
        <v>647.27</v>
      </c>
      <c r="F27" s="75">
        <v>137924.01</v>
      </c>
      <c r="G27" s="76">
        <v>16757780</v>
      </c>
      <c r="H27" s="13"/>
      <c r="I27" s="13"/>
      <c r="J27" s="54" t="s">
        <v>222</v>
      </c>
      <c r="K27" s="54" t="s">
        <v>2</v>
      </c>
      <c r="L27" s="54" t="s">
        <v>6</v>
      </c>
    </row>
    <row r="28" spans="1:15" x14ac:dyDescent="0.35">
      <c r="A28" s="35"/>
      <c r="B28" s="35"/>
      <c r="C28" s="34" t="str">
        <f>$O$17</f>
        <v>PGT (UG fee)</v>
      </c>
      <c r="D28" s="56">
        <v>23.12</v>
      </c>
      <c r="E28" s="57">
        <v>0</v>
      </c>
      <c r="F28" s="57">
        <v>23.12</v>
      </c>
      <c r="G28" s="58">
        <v>2808</v>
      </c>
      <c r="H28" s="13"/>
      <c r="I28" s="13"/>
      <c r="J28" s="54" t="s">
        <v>222</v>
      </c>
      <c r="K28" s="54" t="s">
        <v>2</v>
      </c>
      <c r="L28" s="54" t="s">
        <v>30</v>
      </c>
    </row>
    <row r="29" spans="1:15" x14ac:dyDescent="0.35">
      <c r="A29" s="35"/>
      <c r="B29" s="35"/>
      <c r="C29" s="34" t="str">
        <f>$O$18</f>
        <v>PGT (Masters' loan)</v>
      </c>
      <c r="D29" s="56">
        <v>8804.7199999999993</v>
      </c>
      <c r="E29" s="57">
        <v>37.64</v>
      </c>
      <c r="F29" s="57">
        <v>8842.36</v>
      </c>
      <c r="G29" s="58">
        <v>1074352</v>
      </c>
      <c r="H29" s="13"/>
      <c r="I29" s="13"/>
      <c r="J29" s="54" t="s">
        <v>222</v>
      </c>
      <c r="K29" s="54" t="s">
        <v>2</v>
      </c>
      <c r="L29" s="54" t="s">
        <v>36</v>
      </c>
    </row>
    <row r="30" spans="1:15" x14ac:dyDescent="0.35">
      <c r="A30" s="35"/>
      <c r="B30" s="59"/>
      <c r="C30" s="60" t="str">
        <f>$O$19</f>
        <v>PGT (Other)</v>
      </c>
      <c r="D30" s="61">
        <v>273.89</v>
      </c>
      <c r="E30" s="62">
        <v>9</v>
      </c>
      <c r="F30" s="62">
        <v>282.89</v>
      </c>
      <c r="G30" s="63">
        <v>34374</v>
      </c>
      <c r="H30" s="13"/>
      <c r="I30" s="13"/>
      <c r="J30" s="54" t="s">
        <v>222</v>
      </c>
      <c r="K30" s="54" t="s">
        <v>2</v>
      </c>
      <c r="L30" s="54" t="s">
        <v>37</v>
      </c>
    </row>
    <row r="31" spans="1:15" ht="13.7" customHeight="1" x14ac:dyDescent="0.35">
      <c r="A31" s="35"/>
      <c r="B31" s="64" t="s">
        <v>180</v>
      </c>
      <c r="C31" s="65" t="s">
        <v>6</v>
      </c>
      <c r="D31" s="66">
        <v>1636.84</v>
      </c>
      <c r="E31" s="67">
        <v>2.83</v>
      </c>
      <c r="F31" s="67">
        <v>1639.67</v>
      </c>
      <c r="G31" s="68">
        <v>199218</v>
      </c>
      <c r="H31" s="13"/>
      <c r="I31" s="13"/>
      <c r="J31" s="54" t="s">
        <v>222</v>
      </c>
      <c r="K31" s="54" t="s">
        <v>1</v>
      </c>
      <c r="L31" s="54" t="s">
        <v>6</v>
      </c>
    </row>
    <row r="32" spans="1:15" x14ac:dyDescent="0.35">
      <c r="A32" s="35"/>
      <c r="B32" s="35"/>
      <c r="C32" s="34" t="str">
        <f>$O$17</f>
        <v>PGT (UG fee)</v>
      </c>
      <c r="D32" s="56">
        <v>1.34</v>
      </c>
      <c r="E32" s="57">
        <v>0</v>
      </c>
      <c r="F32" s="57">
        <v>1.34</v>
      </c>
      <c r="G32" s="58">
        <v>162</v>
      </c>
      <c r="H32" s="13"/>
      <c r="I32" s="13"/>
      <c r="J32" s="54" t="s">
        <v>222</v>
      </c>
      <c r="K32" s="54" t="s">
        <v>1</v>
      </c>
      <c r="L32" s="54" t="s">
        <v>30</v>
      </c>
    </row>
    <row r="33" spans="1:12" x14ac:dyDescent="0.35">
      <c r="A33" s="35"/>
      <c r="B33" s="35"/>
      <c r="C33" s="34" t="str">
        <f>$O$18</f>
        <v>PGT (Masters' loan)</v>
      </c>
      <c r="D33" s="56">
        <v>1840.12</v>
      </c>
      <c r="E33" s="57">
        <v>0.78</v>
      </c>
      <c r="F33" s="57">
        <v>1840.9</v>
      </c>
      <c r="G33" s="58">
        <v>223668</v>
      </c>
      <c r="H33" s="13"/>
      <c r="I33" s="13"/>
      <c r="J33" s="54" t="s">
        <v>222</v>
      </c>
      <c r="K33" s="54" t="s">
        <v>1</v>
      </c>
      <c r="L33" s="54" t="s">
        <v>36</v>
      </c>
    </row>
    <row r="34" spans="1:12" x14ac:dyDescent="0.35">
      <c r="A34" s="69"/>
      <c r="B34" s="69"/>
      <c r="C34" s="70" t="str">
        <f>$O$19</f>
        <v>PGT (Other)</v>
      </c>
      <c r="D34" s="71">
        <v>206.13</v>
      </c>
      <c r="E34" s="72">
        <v>0.69</v>
      </c>
      <c r="F34" s="72">
        <v>206.82</v>
      </c>
      <c r="G34" s="73">
        <v>25127</v>
      </c>
      <c r="H34" s="13"/>
      <c r="I34" s="13"/>
      <c r="J34" s="54" t="s">
        <v>222</v>
      </c>
      <c r="K34" s="54" t="s">
        <v>1</v>
      </c>
      <c r="L34" s="54" t="s">
        <v>37</v>
      </c>
    </row>
    <row r="35" spans="1:12" x14ac:dyDescent="0.35">
      <c r="A35" s="50" t="s">
        <v>24</v>
      </c>
      <c r="B35" s="50" t="s">
        <v>176</v>
      </c>
      <c r="C35" s="34" t="s">
        <v>6</v>
      </c>
      <c r="D35" s="74">
        <v>195100.16</v>
      </c>
      <c r="E35" s="308">
        <v>0</v>
      </c>
      <c r="F35" s="308">
        <v>0</v>
      </c>
      <c r="G35" s="308">
        <v>0</v>
      </c>
      <c r="H35" s="13"/>
      <c r="I35" s="13"/>
      <c r="J35" s="54" t="s">
        <v>24</v>
      </c>
      <c r="K35" s="54" t="s">
        <v>2</v>
      </c>
      <c r="L35" s="54" t="s">
        <v>6</v>
      </c>
    </row>
    <row r="36" spans="1:12" x14ac:dyDescent="0.35">
      <c r="A36" s="35"/>
      <c r="B36" s="35"/>
      <c r="C36" s="34" t="str">
        <f>$O$17</f>
        <v>PGT (UG fee)</v>
      </c>
      <c r="D36" s="56">
        <v>3052.62</v>
      </c>
      <c r="E36" s="306">
        <v>0</v>
      </c>
      <c r="F36" s="306">
        <v>0</v>
      </c>
      <c r="G36" s="306">
        <v>0</v>
      </c>
      <c r="H36" s="13"/>
      <c r="I36" s="13"/>
      <c r="J36" s="54" t="s">
        <v>24</v>
      </c>
      <c r="K36" s="54" t="s">
        <v>2</v>
      </c>
      <c r="L36" s="54" t="s">
        <v>30</v>
      </c>
    </row>
    <row r="37" spans="1:12" x14ac:dyDescent="0.35">
      <c r="A37" s="35"/>
      <c r="B37" s="35"/>
      <c r="C37" s="34" t="str">
        <f>$O$18</f>
        <v>PGT (Masters' loan)</v>
      </c>
      <c r="D37" s="56">
        <v>16189.64</v>
      </c>
      <c r="E37" s="306">
        <v>0</v>
      </c>
      <c r="F37" s="306">
        <v>0</v>
      </c>
      <c r="G37" s="306">
        <v>0</v>
      </c>
      <c r="H37" s="13"/>
      <c r="I37" s="13"/>
      <c r="J37" s="54" t="s">
        <v>24</v>
      </c>
      <c r="K37" s="54" t="s">
        <v>2</v>
      </c>
      <c r="L37" s="54" t="s">
        <v>36</v>
      </c>
    </row>
    <row r="38" spans="1:12" x14ac:dyDescent="0.35">
      <c r="A38" s="35"/>
      <c r="B38" s="59"/>
      <c r="C38" s="60" t="str">
        <f>$O$19</f>
        <v>PGT (Other)</v>
      </c>
      <c r="D38" s="61">
        <v>1170.67</v>
      </c>
      <c r="E38" s="304">
        <v>0</v>
      </c>
      <c r="F38" s="304">
        <v>0</v>
      </c>
      <c r="G38" s="304">
        <v>0</v>
      </c>
      <c r="H38" s="13"/>
      <c r="I38" s="13"/>
      <c r="J38" s="54" t="s">
        <v>24</v>
      </c>
      <c r="K38" s="54" t="s">
        <v>2</v>
      </c>
      <c r="L38" s="54" t="s">
        <v>37</v>
      </c>
    </row>
    <row r="39" spans="1:12" x14ac:dyDescent="0.35">
      <c r="A39" s="35"/>
      <c r="B39" s="520" t="s">
        <v>94</v>
      </c>
      <c r="C39" s="65" t="s">
        <v>6</v>
      </c>
      <c r="D39" s="66">
        <v>8695</v>
      </c>
      <c r="E39" s="305">
        <v>0</v>
      </c>
      <c r="F39" s="305">
        <v>0</v>
      </c>
      <c r="G39" s="305">
        <v>0</v>
      </c>
      <c r="H39" s="13"/>
      <c r="I39" s="13"/>
      <c r="J39" s="54" t="s">
        <v>24</v>
      </c>
      <c r="K39" s="54" t="s">
        <v>14</v>
      </c>
      <c r="L39" s="54" t="s">
        <v>6</v>
      </c>
    </row>
    <row r="40" spans="1:12" x14ac:dyDescent="0.35">
      <c r="A40" s="35"/>
      <c r="B40" s="521"/>
      <c r="C40" s="34" t="str">
        <f>$O$17</f>
        <v>PGT (UG fee)</v>
      </c>
      <c r="D40" s="56">
        <v>4.5</v>
      </c>
      <c r="E40" s="306">
        <v>0</v>
      </c>
      <c r="F40" s="306">
        <v>0</v>
      </c>
      <c r="G40" s="306">
        <v>0</v>
      </c>
      <c r="H40" s="13"/>
      <c r="I40" s="13"/>
      <c r="J40" s="54" t="s">
        <v>24</v>
      </c>
      <c r="K40" s="54" t="s">
        <v>14</v>
      </c>
      <c r="L40" s="54" t="s">
        <v>30</v>
      </c>
    </row>
    <row r="41" spans="1:12" x14ac:dyDescent="0.35">
      <c r="A41" s="35"/>
      <c r="B41" s="77"/>
      <c r="C41" s="34" t="str">
        <f>$O$18</f>
        <v>PGT (Masters' loan)</v>
      </c>
      <c r="D41" s="56">
        <v>10</v>
      </c>
      <c r="E41" s="306">
        <v>0</v>
      </c>
      <c r="F41" s="306">
        <v>0</v>
      </c>
      <c r="G41" s="306">
        <v>0</v>
      </c>
      <c r="H41" s="13"/>
      <c r="I41" s="13"/>
      <c r="J41" s="54" t="s">
        <v>24</v>
      </c>
      <c r="K41" s="54" t="s">
        <v>14</v>
      </c>
      <c r="L41" s="54" t="s">
        <v>36</v>
      </c>
    </row>
    <row r="42" spans="1:12" x14ac:dyDescent="0.35">
      <c r="A42" s="35"/>
      <c r="B42" s="59"/>
      <c r="C42" s="60" t="str">
        <f>$O$19</f>
        <v>PGT (Other)</v>
      </c>
      <c r="D42" s="61">
        <v>0</v>
      </c>
      <c r="E42" s="304">
        <v>0</v>
      </c>
      <c r="F42" s="304">
        <v>0</v>
      </c>
      <c r="G42" s="304">
        <v>0</v>
      </c>
      <c r="H42" s="13"/>
      <c r="I42" s="13"/>
      <c r="J42" s="54" t="s">
        <v>24</v>
      </c>
      <c r="K42" s="54" t="s">
        <v>14</v>
      </c>
      <c r="L42" s="54" t="s">
        <v>37</v>
      </c>
    </row>
    <row r="43" spans="1:12" x14ac:dyDescent="0.35">
      <c r="A43" s="35"/>
      <c r="B43" s="64" t="s">
        <v>180</v>
      </c>
      <c r="C43" s="65" t="s">
        <v>6</v>
      </c>
      <c r="D43" s="66">
        <v>22564.38</v>
      </c>
      <c r="E43" s="305">
        <v>0</v>
      </c>
      <c r="F43" s="305">
        <v>0</v>
      </c>
      <c r="G43" s="305">
        <v>0</v>
      </c>
      <c r="H43" s="13"/>
      <c r="I43" s="13"/>
      <c r="J43" s="54" t="s">
        <v>24</v>
      </c>
      <c r="K43" s="54" t="s">
        <v>1</v>
      </c>
      <c r="L43" s="54" t="s">
        <v>6</v>
      </c>
    </row>
    <row r="44" spans="1:12" x14ac:dyDescent="0.35">
      <c r="A44" s="35"/>
      <c r="B44" s="35"/>
      <c r="C44" s="34" t="str">
        <f>$O$17</f>
        <v>PGT (UG fee)</v>
      </c>
      <c r="D44" s="56">
        <v>652.52</v>
      </c>
      <c r="E44" s="306">
        <v>0</v>
      </c>
      <c r="F44" s="306">
        <v>0</v>
      </c>
      <c r="G44" s="306">
        <v>0</v>
      </c>
      <c r="H44" s="13"/>
      <c r="I44" s="13"/>
      <c r="J44" s="54" t="s">
        <v>24</v>
      </c>
      <c r="K44" s="54" t="s">
        <v>1</v>
      </c>
      <c r="L44" s="54" t="s">
        <v>30</v>
      </c>
    </row>
    <row r="45" spans="1:12" x14ac:dyDescent="0.35">
      <c r="A45" s="35"/>
      <c r="B45" s="35"/>
      <c r="C45" s="34" t="str">
        <f>$O$18</f>
        <v>PGT (Masters' loan)</v>
      </c>
      <c r="D45" s="56">
        <v>6244.11</v>
      </c>
      <c r="E45" s="306">
        <v>0</v>
      </c>
      <c r="F45" s="306">
        <v>0</v>
      </c>
      <c r="G45" s="306">
        <v>0</v>
      </c>
      <c r="H45" s="13"/>
      <c r="I45" s="13"/>
      <c r="J45" s="54" t="s">
        <v>24</v>
      </c>
      <c r="K45" s="54" t="s">
        <v>1</v>
      </c>
      <c r="L45" s="54" t="s">
        <v>36</v>
      </c>
    </row>
    <row r="46" spans="1:12" x14ac:dyDescent="0.35">
      <c r="A46" s="69"/>
      <c r="B46" s="69"/>
      <c r="C46" s="70" t="str">
        <f>$O$19</f>
        <v>PGT (Other)</v>
      </c>
      <c r="D46" s="71">
        <v>2701.2</v>
      </c>
      <c r="E46" s="307">
        <v>0</v>
      </c>
      <c r="F46" s="307">
        <v>0</v>
      </c>
      <c r="G46" s="307">
        <v>0</v>
      </c>
      <c r="H46" s="13"/>
      <c r="I46" s="13"/>
      <c r="J46" s="54" t="s">
        <v>24</v>
      </c>
      <c r="K46" s="54" t="s">
        <v>1</v>
      </c>
      <c r="L46" s="54" t="s">
        <v>37</v>
      </c>
    </row>
    <row r="47" spans="1:12" x14ac:dyDescent="0.35">
      <c r="A47" s="50" t="s">
        <v>9</v>
      </c>
      <c r="B47" s="50" t="s">
        <v>176</v>
      </c>
      <c r="C47" s="34" t="s">
        <v>6</v>
      </c>
      <c r="D47" s="74">
        <v>393398.09</v>
      </c>
      <c r="E47" s="308">
        <v>0</v>
      </c>
      <c r="F47" s="308">
        <v>0</v>
      </c>
      <c r="G47" s="308">
        <v>0</v>
      </c>
      <c r="H47" s="13"/>
      <c r="I47" s="13"/>
      <c r="J47" s="54" t="s">
        <v>9</v>
      </c>
      <c r="K47" s="54" t="s">
        <v>2</v>
      </c>
      <c r="L47" s="54" t="s">
        <v>6</v>
      </c>
    </row>
    <row r="48" spans="1:12" x14ac:dyDescent="0.35">
      <c r="A48" s="35"/>
      <c r="B48" s="35"/>
      <c r="C48" s="34" t="str">
        <f>$O$17</f>
        <v>PGT (UG fee)</v>
      </c>
      <c r="D48" s="56">
        <v>114</v>
      </c>
      <c r="E48" s="306">
        <v>0</v>
      </c>
      <c r="F48" s="306">
        <v>0</v>
      </c>
      <c r="G48" s="306">
        <v>0</v>
      </c>
      <c r="H48" s="13"/>
      <c r="I48" s="13"/>
      <c r="J48" s="54" t="s">
        <v>9</v>
      </c>
      <c r="K48" s="54" t="s">
        <v>2</v>
      </c>
      <c r="L48" s="54" t="s">
        <v>30</v>
      </c>
    </row>
    <row r="49" spans="1:14" x14ac:dyDescent="0.35">
      <c r="A49" s="35"/>
      <c r="B49" s="35"/>
      <c r="C49" s="34" t="str">
        <f>$O$18</f>
        <v>PGT (Masters' loan)</v>
      </c>
      <c r="D49" s="56">
        <v>33676.36</v>
      </c>
      <c r="E49" s="306">
        <v>0</v>
      </c>
      <c r="F49" s="306">
        <v>0</v>
      </c>
      <c r="G49" s="306">
        <v>0</v>
      </c>
      <c r="H49" s="13"/>
      <c r="I49" s="13"/>
      <c r="J49" s="54" t="s">
        <v>9</v>
      </c>
      <c r="K49" s="54" t="s">
        <v>2</v>
      </c>
      <c r="L49" s="54" t="s">
        <v>36</v>
      </c>
    </row>
    <row r="50" spans="1:14" x14ac:dyDescent="0.35">
      <c r="A50" s="35"/>
      <c r="B50" s="59"/>
      <c r="C50" s="60" t="str">
        <f>$O$19</f>
        <v>PGT (Other)</v>
      </c>
      <c r="D50" s="61">
        <v>1810.53</v>
      </c>
      <c r="E50" s="304">
        <v>0</v>
      </c>
      <c r="F50" s="304">
        <v>0</v>
      </c>
      <c r="G50" s="304">
        <v>0</v>
      </c>
      <c r="J50" s="54" t="s">
        <v>9</v>
      </c>
      <c r="K50" s="54" t="s">
        <v>2</v>
      </c>
      <c r="L50" s="54" t="s">
        <v>37</v>
      </c>
    </row>
    <row r="51" spans="1:14" x14ac:dyDescent="0.35">
      <c r="A51" s="35"/>
      <c r="B51" s="64" t="s">
        <v>180</v>
      </c>
      <c r="C51" s="65" t="s">
        <v>6</v>
      </c>
      <c r="D51" s="66">
        <v>29588.93</v>
      </c>
      <c r="E51" s="305">
        <v>0</v>
      </c>
      <c r="F51" s="305">
        <v>0</v>
      </c>
      <c r="G51" s="305">
        <v>0</v>
      </c>
      <c r="J51" s="54" t="s">
        <v>9</v>
      </c>
      <c r="K51" s="54" t="s">
        <v>1</v>
      </c>
      <c r="L51" s="54" t="s">
        <v>6</v>
      </c>
      <c r="N51" s="13"/>
    </row>
    <row r="52" spans="1:14" x14ac:dyDescent="0.35">
      <c r="A52" s="35"/>
      <c r="B52" s="35"/>
      <c r="C52" s="34" t="str">
        <f>$O$17</f>
        <v>PGT (UG fee)</v>
      </c>
      <c r="D52" s="56">
        <v>9.6999999999999993</v>
      </c>
      <c r="E52" s="306">
        <v>0</v>
      </c>
      <c r="F52" s="306">
        <v>0</v>
      </c>
      <c r="G52" s="306">
        <v>0</v>
      </c>
      <c r="J52" s="54" t="s">
        <v>9</v>
      </c>
      <c r="K52" s="54" t="s">
        <v>1</v>
      </c>
      <c r="L52" s="54" t="s">
        <v>30</v>
      </c>
      <c r="N52" s="13"/>
    </row>
    <row r="53" spans="1:14" x14ac:dyDescent="0.35">
      <c r="A53" s="35"/>
      <c r="B53" s="35"/>
      <c r="C53" s="34" t="str">
        <f>$O$18</f>
        <v>PGT (Masters' loan)</v>
      </c>
      <c r="D53" s="56">
        <v>12040.01</v>
      </c>
      <c r="E53" s="306">
        <v>0</v>
      </c>
      <c r="F53" s="306">
        <v>0</v>
      </c>
      <c r="G53" s="306">
        <v>0</v>
      </c>
      <c r="J53" s="54" t="s">
        <v>9</v>
      </c>
      <c r="K53" s="54" t="s">
        <v>1</v>
      </c>
      <c r="L53" s="54" t="s">
        <v>36</v>
      </c>
      <c r="N53" s="13"/>
    </row>
    <row r="54" spans="1:14" ht="13.5" thickBot="1" x14ac:dyDescent="0.4">
      <c r="A54" s="35"/>
      <c r="B54" s="35"/>
      <c r="C54" s="34" t="str">
        <f>$O$19</f>
        <v>PGT (Other)</v>
      </c>
      <c r="D54" s="78">
        <v>4002.17</v>
      </c>
      <c r="E54" s="309">
        <v>0</v>
      </c>
      <c r="F54" s="309">
        <v>0</v>
      </c>
      <c r="G54" s="309">
        <v>0</v>
      </c>
      <c r="J54" s="54" t="s">
        <v>9</v>
      </c>
      <c r="K54" s="54" t="s">
        <v>1</v>
      </c>
      <c r="L54" s="54" t="s">
        <v>37</v>
      </c>
      <c r="N54" s="13"/>
    </row>
    <row r="55" spans="1:14" ht="13.9" thickTop="1" x14ac:dyDescent="0.4">
      <c r="A55" s="79" t="s">
        <v>3</v>
      </c>
      <c r="B55" s="79"/>
      <c r="C55" s="80" t="s">
        <v>6</v>
      </c>
      <c r="D55" s="81">
        <v>1177477.96</v>
      </c>
      <c r="E55" s="82">
        <v>3998.44</v>
      </c>
      <c r="F55" s="82">
        <v>532129.84</v>
      </c>
      <c r="G55" s="83">
        <v>702152096</v>
      </c>
      <c r="J55" s="54" t="s">
        <v>204</v>
      </c>
      <c r="K55" s="54" t="s">
        <v>124</v>
      </c>
      <c r="L55" s="54" t="s">
        <v>6</v>
      </c>
      <c r="N55" s="13"/>
    </row>
    <row r="56" spans="1:14" ht="13.5" x14ac:dyDescent="0.4">
      <c r="A56" s="84"/>
      <c r="B56" s="84"/>
      <c r="C56" s="16" t="str">
        <f>$O$17</f>
        <v>PGT (UG fee)</v>
      </c>
      <c r="D56" s="56">
        <v>9769.9</v>
      </c>
      <c r="E56" s="57">
        <v>7.14</v>
      </c>
      <c r="F56" s="57">
        <v>5943.7</v>
      </c>
      <c r="G56" s="58">
        <v>5186523</v>
      </c>
      <c r="J56" s="54" t="s">
        <v>204</v>
      </c>
      <c r="K56" s="54" t="s">
        <v>124</v>
      </c>
      <c r="L56" s="54" t="s">
        <v>30</v>
      </c>
    </row>
    <row r="57" spans="1:14" ht="13.5" x14ac:dyDescent="0.4">
      <c r="A57" s="84"/>
      <c r="B57" s="84"/>
      <c r="C57" s="16" t="str">
        <f>$O$18</f>
        <v>PGT (Masters' loan)</v>
      </c>
      <c r="D57" s="56">
        <v>99462.53</v>
      </c>
      <c r="E57" s="57">
        <v>73.319999999999993</v>
      </c>
      <c r="F57" s="57">
        <v>31375.73</v>
      </c>
      <c r="G57" s="58">
        <v>40219061</v>
      </c>
      <c r="J57" s="54" t="s">
        <v>204</v>
      </c>
      <c r="K57" s="54" t="s">
        <v>124</v>
      </c>
      <c r="L57" s="54" t="s">
        <v>36</v>
      </c>
    </row>
    <row r="58" spans="1:14" ht="13.5" x14ac:dyDescent="0.4">
      <c r="A58" s="84"/>
      <c r="B58" s="84"/>
      <c r="C58" s="85" t="str">
        <f>$O$19</f>
        <v>PGT (Other)</v>
      </c>
      <c r="D58" s="78">
        <v>13425.15</v>
      </c>
      <c r="E58" s="86">
        <v>16.45</v>
      </c>
      <c r="F58" s="86">
        <v>3757.03</v>
      </c>
      <c r="G58" s="87">
        <v>7632366</v>
      </c>
      <c r="J58" s="54" t="s">
        <v>204</v>
      </c>
      <c r="K58" s="54" t="s">
        <v>124</v>
      </c>
      <c r="L58" s="54" t="s">
        <v>37</v>
      </c>
    </row>
    <row r="59" spans="1:14" ht="13.9" thickBot="1" x14ac:dyDescent="0.4">
      <c r="A59" s="88"/>
      <c r="B59" s="88"/>
      <c r="C59" s="89" t="s">
        <v>4</v>
      </c>
      <c r="D59" s="90">
        <v>1300135.54</v>
      </c>
      <c r="E59" s="91">
        <v>4095.35</v>
      </c>
      <c r="F59" s="91">
        <v>573206.30000000005</v>
      </c>
      <c r="G59" s="92">
        <v>755190046</v>
      </c>
      <c r="J59" s="54" t="s">
        <v>204</v>
      </c>
      <c r="K59" s="54" t="s">
        <v>124</v>
      </c>
      <c r="L59" s="54" t="s">
        <v>124</v>
      </c>
    </row>
    <row r="62" spans="1:14" hidden="1" x14ac:dyDescent="0.35">
      <c r="D62" s="54" t="s">
        <v>34</v>
      </c>
      <c r="E62" s="54" t="s">
        <v>235</v>
      </c>
      <c r="F62" s="54" t="s">
        <v>236</v>
      </c>
      <c r="G62" s="54" t="s">
        <v>237</v>
      </c>
      <c r="H62" s="93"/>
    </row>
    <row r="63" spans="1:14" x14ac:dyDescent="0.35">
      <c r="A63" s="13"/>
      <c r="B63" s="13"/>
      <c r="C63" s="13"/>
      <c r="D63" s="13"/>
      <c r="E63" s="13"/>
      <c r="F63" s="13"/>
      <c r="G63" s="13"/>
      <c r="H63" s="13"/>
      <c r="I63" s="13"/>
      <c r="J63" s="13"/>
    </row>
    <row r="64" spans="1:14" x14ac:dyDescent="0.35">
      <c r="A64" s="35"/>
      <c r="B64" s="35"/>
      <c r="C64" s="35"/>
      <c r="D64" s="13"/>
      <c r="E64" s="13"/>
      <c r="F64" s="13"/>
      <c r="G64" s="13"/>
      <c r="H64" s="13"/>
      <c r="I64" s="13"/>
      <c r="J64" s="13"/>
    </row>
    <row r="65" spans="1:10" x14ac:dyDescent="0.35">
      <c r="A65" s="35"/>
      <c r="B65" s="35"/>
      <c r="C65" s="35"/>
      <c r="D65" s="13"/>
      <c r="E65" s="13"/>
      <c r="F65" s="13"/>
      <c r="G65" s="13"/>
      <c r="H65" s="13"/>
      <c r="I65" s="13"/>
      <c r="J65" s="13"/>
    </row>
    <row r="66" spans="1:10" x14ac:dyDescent="0.35">
      <c r="A66" s="35"/>
      <c r="B66" s="35"/>
      <c r="C66" s="35"/>
      <c r="D66" s="13"/>
      <c r="E66" s="13"/>
      <c r="F66" s="13"/>
      <c r="G66" s="13"/>
      <c r="H66" s="13"/>
      <c r="I66" s="13"/>
      <c r="J66" s="13"/>
    </row>
    <row r="67" spans="1:10" x14ac:dyDescent="0.35">
      <c r="A67" s="35"/>
      <c r="B67" s="35"/>
      <c r="C67" s="35"/>
    </row>
    <row r="68" spans="1:10" x14ac:dyDescent="0.35">
      <c r="A68" s="35"/>
      <c r="B68" s="35"/>
      <c r="C68" s="35"/>
    </row>
    <row r="69" spans="1:10" x14ac:dyDescent="0.35">
      <c r="A69" s="35"/>
      <c r="B69" s="35"/>
      <c r="C69" s="35"/>
    </row>
    <row r="70" spans="1:10" x14ac:dyDescent="0.35">
      <c r="A70" s="95"/>
      <c r="B70" s="95"/>
      <c r="C70" s="95"/>
    </row>
  </sheetData>
  <mergeCells count="1">
    <mergeCell ref="B39:B40"/>
  </mergeCells>
  <phoneticPr fontId="0" type="noConversion"/>
  <conditionalFormatting sqref="E35:G54">
    <cfRule type="cellIs" dxfId="32" priority="4" operator="equal">
      <formula>0</formula>
    </cfRule>
  </conditionalFormatting>
  <conditionalFormatting sqref="D35:D59 E55:G59 D5:G26">
    <cfRule type="cellIs" dxfId="31" priority="3" operator="equal">
      <formula>0</formula>
    </cfRule>
  </conditionalFormatting>
  <conditionalFormatting sqref="D27:G34">
    <cfRule type="cellIs" dxfId="30" priority="1" operator="equal">
      <formula>0</formula>
    </cfRule>
  </conditionalFormatting>
  <pageMargins left="0.70866141732283472" right="0.70866141732283472" top="0.74803149606299213" bottom="0.74803149606299213" header="0.31496062992125984" footer="0.31496062992125984"/>
  <pageSetup paperSize="9" scale="55" orientation="landscape" r:id="rId1"/>
  <headerFooter>
    <oddHeader>&amp;CPage &amp;P&amp;R&amp;F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N47"/>
  <sheetViews>
    <sheetView showGridLines="0" zoomScaleNormal="100" workbookViewId="0">
      <pane xSplit="2" ySplit="5" topLeftCell="C6" activePane="bottomRight" state="frozen"/>
      <selection sqref="A1:E1"/>
      <selection pane="topRight" sqref="A1:E1"/>
      <selection pane="bottomLeft" sqref="A1:E1"/>
      <selection pane="bottomRight"/>
    </sheetView>
  </sheetViews>
  <sheetFormatPr defaultColWidth="9.140625" defaultRowHeight="13.15" x14ac:dyDescent="0.35"/>
  <cols>
    <col min="1" max="1" width="33.28515625" style="5" customWidth="1"/>
    <col min="2" max="2" width="12.42578125" style="5" customWidth="1"/>
    <col min="3" max="7" width="13.28515625" style="5" customWidth="1"/>
    <col min="8" max="8" width="13" style="5" customWidth="1"/>
    <col min="9" max="9" width="9.140625" style="5" hidden="1"/>
    <col min="10" max="10" width="11.140625" style="5" hidden="1" customWidth="1"/>
    <col min="11" max="11" width="11.140625" style="5" customWidth="1"/>
    <col min="12" max="14" width="9.140625" style="5" hidden="1" customWidth="1"/>
    <col min="15" max="15" width="0" style="5" hidden="1" customWidth="1"/>
    <col min="16" max="16384" width="9.140625" style="5"/>
  </cols>
  <sheetData>
    <row r="1" spans="1:13" ht="15.75" customHeight="1" x14ac:dyDescent="0.4">
      <c r="A1" s="508" t="str">
        <f>'A Summary'!I19</f>
        <v>Providers registered in the 'Approved (fee cap)' category in the 2021-22 academic year (UKPRN: ALL)</v>
      </c>
      <c r="B1" s="508"/>
      <c r="C1" s="508"/>
      <c r="D1" s="508"/>
      <c r="E1" s="508"/>
      <c r="F1" s="350"/>
      <c r="H1" s="46"/>
      <c r="M1" s="13"/>
    </row>
    <row r="2" spans="1:13" x14ac:dyDescent="0.35">
      <c r="H2" s="46"/>
      <c r="M2" s="13"/>
    </row>
    <row r="3" spans="1:13" ht="22.7" customHeight="1" thickBot="1" x14ac:dyDescent="0.45">
      <c r="A3" s="301" t="s">
        <v>215</v>
      </c>
      <c r="B3" s="358"/>
      <c r="C3" s="302"/>
      <c r="D3" s="302"/>
      <c r="E3" s="302"/>
      <c r="F3" s="302"/>
      <c r="G3" s="302"/>
      <c r="H3" s="35"/>
      <c r="M3" s="13"/>
    </row>
    <row r="4" spans="1:13" ht="30.75" customHeight="1" x14ac:dyDescent="0.35">
      <c r="A4" s="156"/>
      <c r="B4" s="376"/>
      <c r="C4" s="522" t="s">
        <v>292</v>
      </c>
      <c r="D4" s="523"/>
      <c r="E4" s="471"/>
      <c r="F4" s="446"/>
      <c r="G4" s="446"/>
      <c r="H4" s="95"/>
      <c r="L4" s="5" t="s">
        <v>189</v>
      </c>
    </row>
    <row r="5" spans="1:13" ht="82.5" customHeight="1" x14ac:dyDescent="0.35">
      <c r="A5" s="383" t="s">
        <v>95</v>
      </c>
      <c r="B5" s="374" t="s">
        <v>5</v>
      </c>
      <c r="C5" s="451" t="s">
        <v>179</v>
      </c>
      <c r="D5" s="481" t="s">
        <v>180</v>
      </c>
      <c r="E5" s="472" t="s">
        <v>291</v>
      </c>
      <c r="F5" s="452" t="s">
        <v>200</v>
      </c>
      <c r="G5" s="452" t="s">
        <v>154</v>
      </c>
      <c r="I5" s="157" t="s">
        <v>104</v>
      </c>
      <c r="J5" s="157" t="s">
        <v>28</v>
      </c>
      <c r="L5" s="13"/>
    </row>
    <row r="6" spans="1:13" ht="15" customHeight="1" x14ac:dyDescent="0.35">
      <c r="A6" s="159" t="s">
        <v>97</v>
      </c>
      <c r="B6" s="378" t="s">
        <v>6</v>
      </c>
      <c r="C6" s="473">
        <v>162</v>
      </c>
      <c r="D6" s="482">
        <v>3.3</v>
      </c>
      <c r="E6" s="160">
        <v>0</v>
      </c>
      <c r="F6" s="311">
        <v>0</v>
      </c>
      <c r="G6" s="311">
        <v>0</v>
      </c>
      <c r="I6" s="20" t="s">
        <v>105</v>
      </c>
      <c r="J6" s="20" t="s">
        <v>6</v>
      </c>
      <c r="L6" s="13"/>
      <c r="M6" s="13"/>
    </row>
    <row r="7" spans="1:13" ht="15" customHeight="1" x14ac:dyDescent="0.35">
      <c r="A7" s="158"/>
      <c r="B7" s="377" t="str">
        <f>$L$4</f>
        <v>PGT (UG fee)</v>
      </c>
      <c r="C7" s="447">
        <v>0</v>
      </c>
      <c r="D7" s="483">
        <v>0</v>
      </c>
      <c r="E7" s="310">
        <v>0</v>
      </c>
      <c r="F7" s="310">
        <v>0</v>
      </c>
      <c r="G7" s="313">
        <v>0</v>
      </c>
      <c r="I7" s="20" t="s">
        <v>105</v>
      </c>
      <c r="J7" s="20" t="s">
        <v>30</v>
      </c>
      <c r="L7" s="13"/>
      <c r="M7" s="13"/>
    </row>
    <row r="8" spans="1:13" ht="15" customHeight="1" x14ac:dyDescent="0.35">
      <c r="A8" s="159" t="s">
        <v>98</v>
      </c>
      <c r="B8" s="378" t="s">
        <v>6</v>
      </c>
      <c r="C8" s="474">
        <v>647</v>
      </c>
      <c r="D8" s="482">
        <v>5.38</v>
      </c>
      <c r="E8" s="160">
        <v>29.99</v>
      </c>
      <c r="F8" s="311">
        <v>0</v>
      </c>
      <c r="G8" s="314">
        <v>0</v>
      </c>
      <c r="I8" s="20" t="s">
        <v>106</v>
      </c>
      <c r="J8" s="20" t="s">
        <v>6</v>
      </c>
      <c r="L8" s="13"/>
      <c r="M8" s="13"/>
    </row>
    <row r="9" spans="1:13" ht="15" customHeight="1" x14ac:dyDescent="0.35">
      <c r="A9" s="158"/>
      <c r="B9" s="377" t="str">
        <f>$L$4</f>
        <v>PGT (UG fee)</v>
      </c>
      <c r="C9" s="475">
        <v>0</v>
      </c>
      <c r="D9" s="484">
        <v>0</v>
      </c>
      <c r="E9" s="312">
        <v>0</v>
      </c>
      <c r="F9" s="310">
        <v>0</v>
      </c>
      <c r="G9" s="313">
        <v>0</v>
      </c>
      <c r="I9" s="20" t="s">
        <v>106</v>
      </c>
      <c r="J9" s="20" t="s">
        <v>30</v>
      </c>
      <c r="L9" s="13"/>
      <c r="M9" s="13"/>
    </row>
    <row r="10" spans="1:13" ht="15" customHeight="1" x14ac:dyDescent="0.35">
      <c r="A10" s="159" t="s">
        <v>99</v>
      </c>
      <c r="B10" s="378" t="s">
        <v>6</v>
      </c>
      <c r="C10" s="476">
        <v>857</v>
      </c>
      <c r="D10" s="485">
        <v>8.14</v>
      </c>
      <c r="E10" s="354">
        <v>1.86</v>
      </c>
      <c r="F10" s="165">
        <v>867</v>
      </c>
      <c r="G10" s="166">
        <v>68926.5</v>
      </c>
      <c r="I10" s="20" t="s">
        <v>107</v>
      </c>
      <c r="J10" s="20" t="s">
        <v>6</v>
      </c>
      <c r="L10" s="13"/>
      <c r="M10" s="13"/>
    </row>
    <row r="11" spans="1:13" ht="15" customHeight="1" x14ac:dyDescent="0.35">
      <c r="A11" s="158"/>
      <c r="B11" s="377" t="str">
        <f>$L$4</f>
        <v>PGT (UG fee)</v>
      </c>
      <c r="C11" s="477">
        <v>196</v>
      </c>
      <c r="D11" s="486">
        <v>3.98</v>
      </c>
      <c r="E11" s="426">
        <v>0.81</v>
      </c>
      <c r="F11" s="161">
        <v>200.79</v>
      </c>
      <c r="G11" s="162">
        <v>156515.80499999999</v>
      </c>
      <c r="I11" s="20" t="s">
        <v>107</v>
      </c>
      <c r="J11" s="20" t="s">
        <v>30</v>
      </c>
      <c r="L11" s="13"/>
      <c r="M11" s="13"/>
    </row>
    <row r="12" spans="1:13" ht="15" customHeight="1" x14ac:dyDescent="0.35">
      <c r="A12" s="159" t="s">
        <v>100</v>
      </c>
      <c r="B12" s="378" t="s">
        <v>6</v>
      </c>
      <c r="C12" s="473">
        <v>7462</v>
      </c>
      <c r="D12" s="482">
        <v>67.739999999999995</v>
      </c>
      <c r="E12" s="160">
        <v>5.53</v>
      </c>
      <c r="F12" s="165">
        <v>7535.27</v>
      </c>
      <c r="G12" s="166">
        <v>599053.96499999997</v>
      </c>
      <c r="I12" s="20" t="s">
        <v>108</v>
      </c>
      <c r="J12" s="20" t="s">
        <v>6</v>
      </c>
      <c r="L12" s="13"/>
      <c r="M12" s="13"/>
    </row>
    <row r="13" spans="1:13" ht="15" customHeight="1" x14ac:dyDescent="0.35">
      <c r="A13" s="158"/>
      <c r="B13" s="377" t="str">
        <f>$L$4</f>
        <v>PGT (UG fee)</v>
      </c>
      <c r="C13" s="478">
        <v>169</v>
      </c>
      <c r="D13" s="487">
        <v>0.39</v>
      </c>
      <c r="E13" s="161">
        <v>0</v>
      </c>
      <c r="F13" s="163">
        <v>169.39</v>
      </c>
      <c r="G13" s="164">
        <v>132039.505</v>
      </c>
      <c r="I13" s="20" t="s">
        <v>108</v>
      </c>
      <c r="J13" s="20" t="s">
        <v>30</v>
      </c>
      <c r="L13" s="13"/>
      <c r="M13" s="13"/>
    </row>
    <row r="14" spans="1:13" ht="15" customHeight="1" x14ac:dyDescent="0.35">
      <c r="A14" s="159" t="s">
        <v>75</v>
      </c>
      <c r="B14" s="378" t="s">
        <v>6</v>
      </c>
      <c r="C14" s="474">
        <v>33384.5</v>
      </c>
      <c r="D14" s="482">
        <v>731.22</v>
      </c>
      <c r="E14" s="160">
        <v>38.96</v>
      </c>
      <c r="F14" s="165">
        <v>34154.68</v>
      </c>
      <c r="G14" s="166">
        <v>7283485.5099999998</v>
      </c>
      <c r="I14" s="20" t="s">
        <v>109</v>
      </c>
      <c r="J14" s="20" t="s">
        <v>6</v>
      </c>
      <c r="L14" s="13"/>
      <c r="M14" s="13"/>
    </row>
    <row r="15" spans="1:13" ht="15" customHeight="1" x14ac:dyDescent="0.35">
      <c r="A15" s="158"/>
      <c r="B15" s="377" t="str">
        <f>$L$4</f>
        <v>PGT (UG fee)</v>
      </c>
      <c r="C15" s="478">
        <v>1273</v>
      </c>
      <c r="D15" s="487">
        <v>17.239999999999998</v>
      </c>
      <c r="E15" s="161">
        <v>0.85</v>
      </c>
      <c r="F15" s="163">
        <v>1291.0899999999999</v>
      </c>
      <c r="G15" s="164">
        <v>1179087.942</v>
      </c>
      <c r="I15" s="20" t="s">
        <v>109</v>
      </c>
      <c r="J15" s="20" t="s">
        <v>30</v>
      </c>
      <c r="L15" s="13"/>
      <c r="M15" s="13"/>
    </row>
    <row r="16" spans="1:13" ht="15" customHeight="1" x14ac:dyDescent="0.35">
      <c r="A16" s="159" t="s">
        <v>76</v>
      </c>
      <c r="B16" s="378" t="s">
        <v>6</v>
      </c>
      <c r="C16" s="474">
        <v>7189</v>
      </c>
      <c r="D16" s="482">
        <v>49.29</v>
      </c>
      <c r="E16" s="160">
        <v>10</v>
      </c>
      <c r="F16" s="165">
        <v>7248.29</v>
      </c>
      <c r="G16" s="166">
        <v>2995355.8429999999</v>
      </c>
      <c r="I16" s="20" t="s">
        <v>110</v>
      </c>
      <c r="J16" s="20" t="s">
        <v>6</v>
      </c>
      <c r="L16" s="13"/>
      <c r="M16" s="13"/>
    </row>
    <row r="17" spans="1:13" ht="15" customHeight="1" x14ac:dyDescent="0.35">
      <c r="A17" s="158"/>
      <c r="B17" s="377" t="str">
        <f>$L$4</f>
        <v>PGT (UG fee)</v>
      </c>
      <c r="C17" s="478">
        <v>194</v>
      </c>
      <c r="D17" s="487">
        <v>3.05</v>
      </c>
      <c r="E17" s="161">
        <v>0</v>
      </c>
      <c r="F17" s="163">
        <v>197.05</v>
      </c>
      <c r="G17" s="164">
        <v>219365.91200000001</v>
      </c>
      <c r="I17" s="20" t="s">
        <v>110</v>
      </c>
      <c r="J17" s="20" t="s">
        <v>30</v>
      </c>
      <c r="L17" s="13"/>
      <c r="M17" s="13"/>
    </row>
    <row r="18" spans="1:13" ht="15" customHeight="1" x14ac:dyDescent="0.35">
      <c r="A18" s="159" t="s">
        <v>82</v>
      </c>
      <c r="B18" s="378" t="s">
        <v>6</v>
      </c>
      <c r="C18" s="474">
        <v>1008.5</v>
      </c>
      <c r="D18" s="482">
        <v>46.64</v>
      </c>
      <c r="E18" s="160">
        <v>0</v>
      </c>
      <c r="F18" s="165">
        <v>1055.1400000000001</v>
      </c>
      <c r="G18" s="166">
        <v>436036.60499999998</v>
      </c>
      <c r="I18" s="20" t="s">
        <v>111</v>
      </c>
      <c r="J18" s="20" t="s">
        <v>6</v>
      </c>
      <c r="L18" s="13"/>
      <c r="M18" s="13"/>
    </row>
    <row r="19" spans="1:13" ht="15" customHeight="1" x14ac:dyDescent="0.35">
      <c r="A19" s="158"/>
      <c r="B19" s="377" t="str">
        <f>$L$4</f>
        <v>PGT (UG fee)</v>
      </c>
      <c r="C19" s="478">
        <v>116</v>
      </c>
      <c r="D19" s="487">
        <v>5.12</v>
      </c>
      <c r="E19" s="161">
        <v>0</v>
      </c>
      <c r="F19" s="163">
        <v>121.12</v>
      </c>
      <c r="G19" s="164">
        <v>134836.84</v>
      </c>
      <c r="I19" s="20" t="s">
        <v>111</v>
      </c>
      <c r="J19" s="20" t="s">
        <v>30</v>
      </c>
      <c r="L19" s="13"/>
      <c r="M19" s="13"/>
    </row>
    <row r="20" spans="1:13" ht="15" customHeight="1" x14ac:dyDescent="0.35">
      <c r="A20" s="159" t="s">
        <v>77</v>
      </c>
      <c r="B20" s="378" t="s">
        <v>6</v>
      </c>
      <c r="C20" s="474">
        <v>9187</v>
      </c>
      <c r="D20" s="482">
        <v>263.87</v>
      </c>
      <c r="E20" s="160">
        <v>6.39</v>
      </c>
      <c r="F20" s="165">
        <v>9457.26</v>
      </c>
      <c r="G20" s="166">
        <v>2016760.6950000001</v>
      </c>
      <c r="I20" s="20" t="s">
        <v>112</v>
      </c>
      <c r="J20" s="20" t="s">
        <v>6</v>
      </c>
      <c r="L20" s="13"/>
      <c r="M20" s="13"/>
    </row>
    <row r="21" spans="1:13" ht="15" customHeight="1" x14ac:dyDescent="0.35">
      <c r="A21" s="158"/>
      <c r="B21" s="377" t="str">
        <f>$L$4</f>
        <v>PGT (UG fee)</v>
      </c>
      <c r="C21" s="478">
        <v>1347</v>
      </c>
      <c r="D21" s="487">
        <v>26.21</v>
      </c>
      <c r="E21" s="161">
        <v>0</v>
      </c>
      <c r="F21" s="163">
        <v>1373.21</v>
      </c>
      <c r="G21" s="164">
        <v>1254084.0330000001</v>
      </c>
      <c r="I21" s="20" t="s">
        <v>112</v>
      </c>
      <c r="J21" s="20" t="s">
        <v>30</v>
      </c>
      <c r="L21" s="13"/>
      <c r="M21" s="13"/>
    </row>
    <row r="22" spans="1:13" ht="15" customHeight="1" x14ac:dyDescent="0.35">
      <c r="A22" s="167" t="s">
        <v>79</v>
      </c>
      <c r="B22" s="379" t="s">
        <v>6</v>
      </c>
      <c r="C22" s="473">
        <v>33</v>
      </c>
      <c r="D22" s="488">
        <v>4.24</v>
      </c>
      <c r="E22" s="168">
        <v>0</v>
      </c>
      <c r="F22" s="169">
        <v>37.24</v>
      </c>
      <c r="G22" s="170">
        <v>7941.43</v>
      </c>
      <c r="I22" s="20" t="s">
        <v>113</v>
      </c>
      <c r="J22" s="20" t="s">
        <v>6</v>
      </c>
      <c r="L22" s="13"/>
      <c r="M22" s="13"/>
    </row>
    <row r="23" spans="1:13" ht="15" customHeight="1" x14ac:dyDescent="0.35">
      <c r="A23" s="158"/>
      <c r="B23" s="377" t="str">
        <f>$L$4</f>
        <v>PGT (UG fee)</v>
      </c>
      <c r="C23" s="478">
        <v>0</v>
      </c>
      <c r="D23" s="487">
        <v>0</v>
      </c>
      <c r="E23" s="161">
        <v>0</v>
      </c>
      <c r="F23" s="163">
        <v>0</v>
      </c>
      <c r="G23" s="164">
        <v>0</v>
      </c>
      <c r="I23" s="20" t="s">
        <v>113</v>
      </c>
      <c r="J23" s="20" t="s">
        <v>30</v>
      </c>
      <c r="L23" s="13"/>
      <c r="M23" s="13"/>
    </row>
    <row r="24" spans="1:13" ht="15" customHeight="1" x14ac:dyDescent="0.35">
      <c r="A24" s="167" t="s">
        <v>101</v>
      </c>
      <c r="B24" s="379" t="s">
        <v>6</v>
      </c>
      <c r="C24" s="473">
        <v>3163</v>
      </c>
      <c r="D24" s="488">
        <v>211.64</v>
      </c>
      <c r="E24" s="168">
        <v>7.91</v>
      </c>
      <c r="F24" s="169">
        <v>3382.55</v>
      </c>
      <c r="G24" s="170">
        <v>268912.72499999998</v>
      </c>
      <c r="I24" s="20" t="s">
        <v>114</v>
      </c>
      <c r="J24" s="20" t="s">
        <v>6</v>
      </c>
      <c r="L24" s="13"/>
      <c r="M24" s="13"/>
    </row>
    <row r="25" spans="1:13" ht="15" customHeight="1" x14ac:dyDescent="0.35">
      <c r="A25" s="158"/>
      <c r="B25" s="377" t="str">
        <f>$L$4</f>
        <v>PGT (UG fee)</v>
      </c>
      <c r="C25" s="478">
        <v>710</v>
      </c>
      <c r="D25" s="487">
        <v>3.12</v>
      </c>
      <c r="E25" s="161">
        <v>1.81</v>
      </c>
      <c r="F25" s="161">
        <v>714.93</v>
      </c>
      <c r="G25" s="162">
        <v>557287.93500000006</v>
      </c>
      <c r="I25" s="20" t="s">
        <v>114</v>
      </c>
      <c r="J25" s="20" t="s">
        <v>30</v>
      </c>
      <c r="L25" s="13"/>
      <c r="M25" s="13"/>
    </row>
    <row r="26" spans="1:13" ht="15" customHeight="1" x14ac:dyDescent="0.35">
      <c r="A26" s="167" t="s">
        <v>102</v>
      </c>
      <c r="B26" s="379" t="s">
        <v>6</v>
      </c>
      <c r="C26" s="473">
        <v>1925</v>
      </c>
      <c r="D26" s="488">
        <v>50.36</v>
      </c>
      <c r="E26" s="168">
        <v>4.62</v>
      </c>
      <c r="F26" s="169">
        <v>1979.98</v>
      </c>
      <c r="G26" s="170">
        <v>157408.41</v>
      </c>
      <c r="I26" s="20" t="s">
        <v>115</v>
      </c>
      <c r="J26" s="20" t="s">
        <v>6</v>
      </c>
      <c r="L26" s="13"/>
      <c r="M26" s="13"/>
    </row>
    <row r="27" spans="1:13" ht="15" customHeight="1" x14ac:dyDescent="0.35">
      <c r="A27" s="158"/>
      <c r="B27" s="377" t="str">
        <f>$L$4</f>
        <v>PGT (UG fee)</v>
      </c>
      <c r="C27" s="478">
        <v>0</v>
      </c>
      <c r="D27" s="487">
        <v>0</v>
      </c>
      <c r="E27" s="161">
        <v>0</v>
      </c>
      <c r="F27" s="161">
        <v>0</v>
      </c>
      <c r="G27" s="162">
        <v>0</v>
      </c>
      <c r="I27" s="20" t="s">
        <v>115</v>
      </c>
      <c r="J27" s="20" t="s">
        <v>30</v>
      </c>
      <c r="L27" s="13"/>
      <c r="M27" s="13"/>
    </row>
    <row r="28" spans="1:13" ht="15" customHeight="1" x14ac:dyDescent="0.35">
      <c r="A28" s="167" t="s">
        <v>83</v>
      </c>
      <c r="B28" s="379" t="s">
        <v>6</v>
      </c>
      <c r="C28" s="473">
        <v>209</v>
      </c>
      <c r="D28" s="488">
        <v>0.27</v>
      </c>
      <c r="E28" s="168">
        <v>0.97</v>
      </c>
      <c r="F28" s="169">
        <v>210.24</v>
      </c>
      <c r="G28" s="170">
        <v>752554.08</v>
      </c>
      <c r="I28" s="20" t="s">
        <v>116</v>
      </c>
      <c r="J28" s="20" t="s">
        <v>6</v>
      </c>
      <c r="L28" s="13"/>
      <c r="M28" s="13"/>
    </row>
    <row r="29" spans="1:13" ht="15" customHeight="1" x14ac:dyDescent="0.35">
      <c r="A29" s="158"/>
      <c r="B29" s="377" t="str">
        <f>$L$4</f>
        <v>PGT (UG fee)</v>
      </c>
      <c r="C29" s="478">
        <v>0</v>
      </c>
      <c r="D29" s="487">
        <v>0</v>
      </c>
      <c r="E29" s="161">
        <v>0</v>
      </c>
      <c r="F29" s="163">
        <v>0</v>
      </c>
      <c r="G29" s="164">
        <v>0</v>
      </c>
      <c r="I29" s="20" t="s">
        <v>116</v>
      </c>
      <c r="J29" s="20" t="s">
        <v>30</v>
      </c>
      <c r="L29" s="13"/>
      <c r="M29" s="13"/>
    </row>
    <row r="30" spans="1:13" ht="15" customHeight="1" x14ac:dyDescent="0.35">
      <c r="A30" s="167" t="s">
        <v>84</v>
      </c>
      <c r="B30" s="379" t="s">
        <v>6</v>
      </c>
      <c r="C30" s="473">
        <v>90</v>
      </c>
      <c r="D30" s="488">
        <v>0.9</v>
      </c>
      <c r="E30" s="168">
        <v>0.98</v>
      </c>
      <c r="F30" s="169">
        <v>91.88</v>
      </c>
      <c r="G30" s="170">
        <v>328884.46000000002</v>
      </c>
      <c r="I30" s="20" t="s">
        <v>117</v>
      </c>
      <c r="J30" s="20" t="s">
        <v>6</v>
      </c>
      <c r="L30" s="13"/>
      <c r="M30" s="13"/>
    </row>
    <row r="31" spans="1:13" ht="15" customHeight="1" x14ac:dyDescent="0.35">
      <c r="A31" s="158"/>
      <c r="B31" s="377" t="str">
        <f>$L$4</f>
        <v>PGT (UG fee)</v>
      </c>
      <c r="C31" s="478">
        <v>0</v>
      </c>
      <c r="D31" s="487">
        <v>0</v>
      </c>
      <c r="E31" s="161">
        <v>0</v>
      </c>
      <c r="F31" s="163">
        <v>0</v>
      </c>
      <c r="G31" s="164">
        <v>0</v>
      </c>
      <c r="I31" s="20" t="s">
        <v>117</v>
      </c>
      <c r="J31" s="20" t="s">
        <v>30</v>
      </c>
      <c r="L31" s="13"/>
      <c r="M31" s="13"/>
    </row>
    <row r="32" spans="1:13" ht="15" customHeight="1" x14ac:dyDescent="0.35">
      <c r="A32" s="167" t="s">
        <v>103</v>
      </c>
      <c r="B32" s="379" t="s">
        <v>6</v>
      </c>
      <c r="C32" s="473">
        <v>5420</v>
      </c>
      <c r="D32" s="488">
        <v>127.21</v>
      </c>
      <c r="E32" s="168">
        <v>19.5</v>
      </c>
      <c r="F32" s="169">
        <v>5566.71</v>
      </c>
      <c r="G32" s="170">
        <v>442553.44500000001</v>
      </c>
      <c r="I32" s="20" t="s">
        <v>118</v>
      </c>
      <c r="J32" s="20" t="s">
        <v>6</v>
      </c>
      <c r="L32" s="13"/>
      <c r="M32" s="13"/>
    </row>
    <row r="33" spans="1:14" ht="15" customHeight="1" x14ac:dyDescent="0.35">
      <c r="A33" s="158"/>
      <c r="B33" s="377" t="str">
        <f>$L$4</f>
        <v>PGT (UG fee)</v>
      </c>
      <c r="C33" s="478">
        <v>1066</v>
      </c>
      <c r="D33" s="487">
        <v>4.68</v>
      </c>
      <c r="E33" s="161">
        <v>2.8</v>
      </c>
      <c r="F33" s="161">
        <v>1073.48</v>
      </c>
      <c r="G33" s="162">
        <v>836777.66</v>
      </c>
      <c r="I33" s="20" t="s">
        <v>118</v>
      </c>
      <c r="J33" s="20" t="s">
        <v>30</v>
      </c>
      <c r="L33" s="13"/>
      <c r="M33" s="13"/>
      <c r="N33" s="156"/>
    </row>
    <row r="34" spans="1:14" ht="15" customHeight="1" x14ac:dyDescent="0.35">
      <c r="A34" s="167" t="s">
        <v>207</v>
      </c>
      <c r="B34" s="379" t="s">
        <v>6</v>
      </c>
      <c r="C34" s="473">
        <v>536</v>
      </c>
      <c r="D34" s="488">
        <v>12.51</v>
      </c>
      <c r="E34" s="168">
        <v>0</v>
      </c>
      <c r="F34" s="169">
        <v>548.51</v>
      </c>
      <c r="G34" s="170">
        <v>701818.54500000004</v>
      </c>
      <c r="I34" s="20" t="s">
        <v>119</v>
      </c>
      <c r="J34" s="20" t="s">
        <v>6</v>
      </c>
      <c r="L34" s="13"/>
    </row>
    <row r="35" spans="1:14" ht="15" customHeight="1" x14ac:dyDescent="0.35">
      <c r="A35" s="158"/>
      <c r="B35" s="377" t="str">
        <f>$L$4</f>
        <v>PGT (UG fee)</v>
      </c>
      <c r="C35" s="478">
        <v>33</v>
      </c>
      <c r="D35" s="487">
        <v>0</v>
      </c>
      <c r="E35" s="161">
        <v>0</v>
      </c>
      <c r="F35" s="163">
        <v>33</v>
      </c>
      <c r="G35" s="164">
        <v>65323.5</v>
      </c>
      <c r="I35" s="20" t="s">
        <v>119</v>
      </c>
      <c r="J35" s="20" t="s">
        <v>30</v>
      </c>
      <c r="L35" s="13"/>
    </row>
    <row r="36" spans="1:14" ht="15" customHeight="1" x14ac:dyDescent="0.35">
      <c r="A36" s="167" t="s">
        <v>78</v>
      </c>
      <c r="B36" s="379" t="s">
        <v>6</v>
      </c>
      <c r="C36" s="473">
        <v>3494</v>
      </c>
      <c r="D36" s="488">
        <v>25.39</v>
      </c>
      <c r="E36" s="168">
        <v>5.68</v>
      </c>
      <c r="F36" s="169">
        <v>3525.07</v>
      </c>
      <c r="G36" s="170">
        <v>4510327.0650000004</v>
      </c>
      <c r="I36" s="20" t="s">
        <v>120</v>
      </c>
      <c r="J36" s="20" t="s">
        <v>6</v>
      </c>
      <c r="L36" s="13"/>
    </row>
    <row r="37" spans="1:14" ht="15" customHeight="1" x14ac:dyDescent="0.35">
      <c r="A37" s="158"/>
      <c r="B37" s="377" t="str">
        <f>$L$4</f>
        <v>PGT (UG fee)</v>
      </c>
      <c r="C37" s="478">
        <v>62</v>
      </c>
      <c r="D37" s="487">
        <v>0</v>
      </c>
      <c r="E37" s="161">
        <v>0</v>
      </c>
      <c r="F37" s="163">
        <v>62</v>
      </c>
      <c r="G37" s="164">
        <v>122729</v>
      </c>
      <c r="I37" s="20" t="s">
        <v>120</v>
      </c>
      <c r="J37" s="20" t="s">
        <v>30</v>
      </c>
      <c r="L37" s="13"/>
    </row>
    <row r="38" spans="1:14" ht="15" customHeight="1" x14ac:dyDescent="0.35">
      <c r="A38" s="167" t="s">
        <v>80</v>
      </c>
      <c r="B38" s="379" t="s">
        <v>6</v>
      </c>
      <c r="C38" s="473">
        <v>685</v>
      </c>
      <c r="D38" s="488">
        <v>6.59</v>
      </c>
      <c r="E38" s="168">
        <v>0</v>
      </c>
      <c r="F38" s="169">
        <v>691.59</v>
      </c>
      <c r="G38" s="170">
        <v>884889.40500000003</v>
      </c>
      <c r="I38" s="20" t="s">
        <v>121</v>
      </c>
      <c r="J38" s="20" t="s">
        <v>6</v>
      </c>
      <c r="L38" s="13"/>
    </row>
    <row r="39" spans="1:14" ht="15" customHeight="1" x14ac:dyDescent="0.35">
      <c r="A39" s="159"/>
      <c r="B39" s="378" t="str">
        <f>$L$4</f>
        <v>PGT (UG fee)</v>
      </c>
      <c r="C39" s="479">
        <v>54</v>
      </c>
      <c r="D39" s="489">
        <v>0</v>
      </c>
      <c r="E39" s="287">
        <v>0</v>
      </c>
      <c r="F39" s="171">
        <v>54</v>
      </c>
      <c r="G39" s="172">
        <v>106893</v>
      </c>
      <c r="I39" s="20" t="s">
        <v>121</v>
      </c>
      <c r="J39" s="20" t="s">
        <v>30</v>
      </c>
      <c r="L39" s="13"/>
    </row>
    <row r="40" spans="1:14" ht="15" customHeight="1" x14ac:dyDescent="0.35">
      <c r="A40" s="167" t="s">
        <v>81</v>
      </c>
      <c r="B40" s="379" t="s">
        <v>6</v>
      </c>
      <c r="C40" s="473">
        <v>1443</v>
      </c>
      <c r="D40" s="488">
        <v>26.41</v>
      </c>
      <c r="E40" s="168">
        <v>0</v>
      </c>
      <c r="F40" s="169">
        <v>1469.41</v>
      </c>
      <c r="G40" s="170">
        <v>410700.09499999997</v>
      </c>
      <c r="I40" s="20" t="s">
        <v>122</v>
      </c>
      <c r="J40" s="20" t="s">
        <v>6</v>
      </c>
      <c r="L40" s="13"/>
    </row>
    <row r="41" spans="1:14" ht="15" customHeight="1" thickBot="1" x14ac:dyDescent="0.4">
      <c r="A41" s="159"/>
      <c r="B41" s="378" t="str">
        <f>$L$4</f>
        <v>PGT (UG fee)</v>
      </c>
      <c r="C41" s="479">
        <v>555</v>
      </c>
      <c r="D41" s="489">
        <v>5.26</v>
      </c>
      <c r="E41" s="287">
        <v>0.87</v>
      </c>
      <c r="F41" s="171">
        <v>561.13</v>
      </c>
      <c r="G41" s="172">
        <v>549626.83499999996</v>
      </c>
      <c r="I41" s="20" t="s">
        <v>122</v>
      </c>
      <c r="J41" s="20" t="s">
        <v>30</v>
      </c>
      <c r="L41" s="13"/>
    </row>
    <row r="42" spans="1:14" ht="15" customHeight="1" thickTop="1" x14ac:dyDescent="0.35">
      <c r="A42" s="173" t="s">
        <v>3</v>
      </c>
      <c r="B42" s="380" t="s">
        <v>6</v>
      </c>
      <c r="C42" s="448">
        <v>76895</v>
      </c>
      <c r="D42" s="490">
        <v>1641.1</v>
      </c>
      <c r="E42" s="375">
        <v>132.38999999999999</v>
      </c>
      <c r="F42" s="174">
        <v>77820.820000000007</v>
      </c>
      <c r="G42" s="175">
        <v>21865608.776999999</v>
      </c>
      <c r="I42" s="20" t="s">
        <v>124</v>
      </c>
      <c r="J42" s="20" t="s">
        <v>6</v>
      </c>
      <c r="L42" s="13"/>
    </row>
    <row r="43" spans="1:14" ht="15" customHeight="1" x14ac:dyDescent="0.35">
      <c r="A43" s="176"/>
      <c r="B43" s="381" t="str">
        <f>$L$4</f>
        <v>PGT (UG fee)</v>
      </c>
      <c r="C43" s="480">
        <v>5775</v>
      </c>
      <c r="D43" s="491">
        <v>69.05</v>
      </c>
      <c r="E43" s="288">
        <v>7.14</v>
      </c>
      <c r="F43" s="177">
        <v>5851.19</v>
      </c>
      <c r="G43" s="178">
        <v>5314567.9680000003</v>
      </c>
      <c r="I43" s="20" t="s">
        <v>124</v>
      </c>
      <c r="J43" s="20" t="s">
        <v>30</v>
      </c>
      <c r="L43" s="13"/>
    </row>
    <row r="44" spans="1:14" ht="15" customHeight="1" thickBot="1" x14ac:dyDescent="0.4">
      <c r="A44" s="179"/>
      <c r="B44" s="382" t="s">
        <v>4</v>
      </c>
      <c r="C44" s="449">
        <v>82670</v>
      </c>
      <c r="D44" s="492">
        <v>1710.15</v>
      </c>
      <c r="E44" s="180">
        <v>139.53</v>
      </c>
      <c r="F44" s="180">
        <v>83672.009999999995</v>
      </c>
      <c r="G44" s="345">
        <v>27180177</v>
      </c>
      <c r="I44" s="20" t="s">
        <v>124</v>
      </c>
      <c r="J44" s="20" t="s">
        <v>124</v>
      </c>
      <c r="L44" s="13"/>
    </row>
    <row r="46" spans="1:14" hidden="1" x14ac:dyDescent="0.35">
      <c r="A46" s="17" t="s">
        <v>123</v>
      </c>
      <c r="B46" s="17"/>
      <c r="C46" s="20" t="s">
        <v>2</v>
      </c>
      <c r="D46" s="20" t="s">
        <v>1</v>
      </c>
      <c r="E46" s="20" t="s">
        <v>124</v>
      </c>
      <c r="F46" s="20" t="s">
        <v>124</v>
      </c>
      <c r="G46" s="20" t="s">
        <v>124</v>
      </c>
    </row>
    <row r="47" spans="1:14" hidden="1" x14ac:dyDescent="0.35">
      <c r="C47" s="20" t="s">
        <v>201</v>
      </c>
      <c r="D47" s="20" t="s">
        <v>201</v>
      </c>
      <c r="E47" s="20" t="s">
        <v>202</v>
      </c>
      <c r="F47" s="20" t="s">
        <v>196</v>
      </c>
      <c r="G47" s="20" t="s">
        <v>226</v>
      </c>
    </row>
  </sheetData>
  <mergeCells count="1">
    <mergeCell ref="C4:D4"/>
  </mergeCells>
  <conditionalFormatting sqref="C7 C9 F6:G9">
    <cfRule type="cellIs" dxfId="29" priority="16" operator="equal">
      <formula>0</formula>
    </cfRule>
  </conditionalFormatting>
  <conditionalFormatting sqref="C8 C6 D42 D44 F11:G11 F13:G23 F25:G25 F27:G31 F33:G41 C10:C44 E42:G44">
    <cfRule type="cellIs" dxfId="28" priority="14" operator="equal">
      <formula>0</formula>
    </cfRule>
  </conditionalFormatting>
  <conditionalFormatting sqref="E7 E9">
    <cfRule type="cellIs" dxfId="27" priority="11" operator="equal">
      <formula>0</formula>
    </cfRule>
  </conditionalFormatting>
  <conditionalFormatting sqref="E8 E6 E10:E41">
    <cfRule type="cellIs" dxfId="26" priority="10" operator="equal">
      <formula>0</formula>
    </cfRule>
  </conditionalFormatting>
  <conditionalFormatting sqref="D7 D9">
    <cfRule type="cellIs" dxfId="25" priority="9" operator="equal">
      <formula>0</formula>
    </cfRule>
  </conditionalFormatting>
  <conditionalFormatting sqref="D8 D6 D10:D41">
    <cfRule type="cellIs" dxfId="24" priority="8" operator="equal">
      <formula>0</formula>
    </cfRule>
  </conditionalFormatting>
  <conditionalFormatting sqref="D43">
    <cfRule type="cellIs" dxfId="23" priority="6" operator="equal">
      <formula>0</formula>
    </cfRule>
  </conditionalFormatting>
  <conditionalFormatting sqref="F10:G10">
    <cfRule type="cellIs" dxfId="22" priority="5" operator="equal">
      <formula>0</formula>
    </cfRule>
  </conditionalFormatting>
  <conditionalFormatting sqref="F12:G12">
    <cfRule type="cellIs" dxfId="21" priority="4" operator="equal">
      <formula>0</formula>
    </cfRule>
  </conditionalFormatting>
  <conditionalFormatting sqref="F24:G24">
    <cfRule type="cellIs" dxfId="20" priority="3" operator="equal">
      <formula>0</formula>
    </cfRule>
  </conditionalFormatting>
  <conditionalFormatting sqref="F26:G26">
    <cfRule type="cellIs" dxfId="19" priority="2" operator="equal">
      <formula>0</formula>
    </cfRule>
  </conditionalFormatting>
  <conditionalFormatting sqref="F32:G32">
    <cfRule type="cellIs" dxfId="18" priority="1" operator="equal">
      <formula>0</formula>
    </cfRule>
  </conditionalFormatting>
  <pageMargins left="0.70866141732283472" right="0.70866141732283472" top="0.74803149606299213" bottom="0.74803149606299213" header="0.31496062992125984" footer="0.31496062992125984"/>
  <pageSetup paperSize="9" scale="67" orientation="landscape" r:id="rId1"/>
  <headerFooter>
    <oddHeader>&amp;CPage &amp;P&amp;R&amp;F</oddHeader>
  </headerFooter>
  <ignoredErrors>
    <ignoredError sqref="G2:H3 G1 A2:B2 D2:D3 F7:G7 A42:B44 B3 A5:B33 A4:B4 F9:G9 A35:B41 B34 F11:G11 F13:G23 F25:G25 F27:G31 F33:G4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N18"/>
  <sheetViews>
    <sheetView showGridLines="0" zoomScaleNormal="100" workbookViewId="0">
      <selection sqref="A1:E1"/>
    </sheetView>
  </sheetViews>
  <sheetFormatPr defaultColWidth="9.140625" defaultRowHeight="13.15" x14ac:dyDescent="0.35"/>
  <cols>
    <col min="1" max="1" width="52.85546875" style="5" bestFit="1" customWidth="1"/>
    <col min="2" max="3" width="10.7109375" style="5" customWidth="1"/>
    <col min="4" max="4" width="10.28515625" style="5" customWidth="1"/>
    <col min="5" max="5" width="9.5703125" style="5" customWidth="1"/>
    <col min="6" max="6" width="14.28515625" style="5" customWidth="1"/>
    <col min="7" max="7" width="14.140625" style="5" customWidth="1"/>
    <col min="8" max="8" width="9.140625" style="5"/>
    <col min="9" max="9" width="14" style="5" hidden="1" bestFit="1" customWidth="1"/>
    <col min="10" max="11" width="9.140625" style="5" customWidth="1"/>
    <col min="12" max="16384" width="9.140625" style="5"/>
  </cols>
  <sheetData>
    <row r="1" spans="1:14" ht="15.75" customHeight="1" x14ac:dyDescent="0.4">
      <c r="A1" s="527" t="str">
        <f>'A Summary'!I19</f>
        <v>Providers registered in the 'Approved (fee cap)' category in the 2021-22 academic year (UKPRN: ALL)</v>
      </c>
      <c r="B1" s="527"/>
      <c r="C1" s="527"/>
      <c r="D1" s="527"/>
      <c r="E1" s="527"/>
      <c r="G1" s="46"/>
      <c r="K1" s="13"/>
    </row>
    <row r="2" spans="1:14" ht="13.5" x14ac:dyDescent="0.4">
      <c r="B2" s="6"/>
      <c r="C2" s="6"/>
      <c r="K2" s="13"/>
    </row>
    <row r="3" spans="1:14" ht="22.7" customHeight="1" thickBot="1" x14ac:dyDescent="0.45">
      <c r="A3" s="47" t="s">
        <v>228</v>
      </c>
      <c r="E3" s="13"/>
      <c r="F3" s="13"/>
      <c r="G3" s="13"/>
      <c r="H3" s="13"/>
      <c r="K3" s="6"/>
    </row>
    <row r="4" spans="1:14" ht="27" customHeight="1" x14ac:dyDescent="0.35">
      <c r="A4" s="48"/>
      <c r="B4" s="522" t="s">
        <v>249</v>
      </c>
      <c r="C4" s="532"/>
      <c r="D4" s="532"/>
      <c r="E4" s="523"/>
      <c r="F4" s="533" t="s">
        <v>230</v>
      </c>
      <c r="G4" s="524" t="s">
        <v>231</v>
      </c>
    </row>
    <row r="5" spans="1:14" x14ac:dyDescent="0.35">
      <c r="A5" s="95"/>
      <c r="B5" s="528" t="s">
        <v>176</v>
      </c>
      <c r="C5" s="529"/>
      <c r="D5" s="530" t="s">
        <v>94</v>
      </c>
      <c r="E5" s="531"/>
      <c r="F5" s="534"/>
      <c r="G5" s="525"/>
    </row>
    <row r="6" spans="1:14" ht="26.25" x14ac:dyDescent="0.35">
      <c r="A6" s="150" t="s">
        <v>93</v>
      </c>
      <c r="B6" s="348" t="s">
        <v>188</v>
      </c>
      <c r="C6" s="347" t="s">
        <v>92</v>
      </c>
      <c r="D6" s="151" t="s">
        <v>188</v>
      </c>
      <c r="E6" s="152" t="s">
        <v>92</v>
      </c>
      <c r="F6" s="535"/>
      <c r="G6" s="526"/>
      <c r="I6" s="153" t="s">
        <v>96</v>
      </c>
    </row>
    <row r="7" spans="1:14" ht="14.25" customHeight="1" x14ac:dyDescent="0.35">
      <c r="A7" s="154" t="s">
        <v>253</v>
      </c>
      <c r="B7" s="493">
        <v>5037</v>
      </c>
      <c r="C7" s="494">
        <v>53</v>
      </c>
      <c r="D7" s="464">
        <v>2001</v>
      </c>
      <c r="E7" s="495">
        <v>10</v>
      </c>
      <c r="F7" s="464">
        <v>7101</v>
      </c>
      <c r="G7" s="464">
        <v>16438815</v>
      </c>
      <c r="I7" s="414" t="s">
        <v>247</v>
      </c>
      <c r="K7" s="95"/>
      <c r="L7" s="95"/>
      <c r="M7" s="95"/>
      <c r="N7" s="95"/>
    </row>
    <row r="8" spans="1:14" x14ac:dyDescent="0.35">
      <c r="A8" s="405" t="s">
        <v>243</v>
      </c>
      <c r="B8" s="496">
        <v>4804</v>
      </c>
      <c r="C8" s="497">
        <v>157</v>
      </c>
      <c r="D8" s="498">
        <v>0</v>
      </c>
      <c r="E8" s="499">
        <v>0</v>
      </c>
      <c r="F8" s="465">
        <v>4961</v>
      </c>
      <c r="G8" s="465">
        <v>11484715</v>
      </c>
      <c r="I8" s="414" t="s">
        <v>248</v>
      </c>
    </row>
    <row r="9" spans="1:14" ht="13.5" x14ac:dyDescent="0.35">
      <c r="A9" s="407" t="s">
        <v>251</v>
      </c>
      <c r="B9" s="466">
        <v>9841</v>
      </c>
      <c r="C9" s="467">
        <v>210</v>
      </c>
      <c r="D9" s="466">
        <v>2001</v>
      </c>
      <c r="E9" s="468">
        <v>10</v>
      </c>
      <c r="F9" s="466">
        <v>12062</v>
      </c>
      <c r="G9" s="466">
        <v>27923530</v>
      </c>
      <c r="I9" s="414" t="s">
        <v>255</v>
      </c>
    </row>
    <row r="10" spans="1:14" x14ac:dyDescent="0.35">
      <c r="A10" s="394" t="s">
        <v>252</v>
      </c>
      <c r="B10" s="500">
        <v>2902</v>
      </c>
      <c r="C10" s="501">
        <v>33</v>
      </c>
      <c r="D10" s="393">
        <v>1245</v>
      </c>
      <c r="E10" s="502">
        <v>12</v>
      </c>
      <c r="F10" s="393">
        <v>4192</v>
      </c>
      <c r="G10" s="393">
        <v>9704480</v>
      </c>
      <c r="I10" s="414" t="s">
        <v>245</v>
      </c>
    </row>
    <row r="11" spans="1:14" x14ac:dyDescent="0.35">
      <c r="A11" s="394" t="s">
        <v>244</v>
      </c>
      <c r="B11" s="503">
        <v>1386</v>
      </c>
      <c r="C11" s="504">
        <v>77</v>
      </c>
      <c r="D11" s="505">
        <v>0</v>
      </c>
      <c r="E11" s="506">
        <v>0</v>
      </c>
      <c r="F11" s="406">
        <v>1463</v>
      </c>
      <c r="G11" s="406">
        <v>3386845</v>
      </c>
      <c r="I11" s="414" t="s">
        <v>246</v>
      </c>
    </row>
    <row r="12" spans="1:14" ht="13.5" x14ac:dyDescent="0.35">
      <c r="A12" s="407" t="s">
        <v>254</v>
      </c>
      <c r="B12" s="408">
        <v>4288</v>
      </c>
      <c r="C12" s="409">
        <v>110</v>
      </c>
      <c r="D12" s="410">
        <v>1245</v>
      </c>
      <c r="E12" s="411">
        <v>12</v>
      </c>
      <c r="F12" s="410">
        <v>5655</v>
      </c>
      <c r="G12" s="410">
        <v>13091325</v>
      </c>
      <c r="I12" s="20" t="s">
        <v>256</v>
      </c>
    </row>
    <row r="13" spans="1:14" ht="13.5" x14ac:dyDescent="0.35">
      <c r="A13" s="395"/>
      <c r="B13" s="396"/>
      <c r="C13" s="396"/>
      <c r="D13" s="396"/>
      <c r="E13" s="396"/>
      <c r="F13" s="396"/>
      <c r="G13" s="396"/>
      <c r="I13" s="365"/>
    </row>
    <row r="14" spans="1:14" ht="13.5" customHeight="1" thickBot="1" x14ac:dyDescent="0.45">
      <c r="A14" s="403" t="s">
        <v>250</v>
      </c>
      <c r="B14" s="463">
        <v>0</v>
      </c>
      <c r="C14" s="463">
        <v>0</v>
      </c>
      <c r="D14" s="463">
        <v>0</v>
      </c>
      <c r="E14" s="463">
        <v>0</v>
      </c>
      <c r="F14" s="463">
        <v>0</v>
      </c>
      <c r="G14" s="404">
        <v>28036965</v>
      </c>
      <c r="I14" s="94" t="s">
        <v>44</v>
      </c>
    </row>
    <row r="15" spans="1:14" ht="13.5" x14ac:dyDescent="0.4">
      <c r="A15" s="16"/>
      <c r="B15" s="462"/>
      <c r="C15" s="462"/>
      <c r="D15" s="462"/>
      <c r="E15" s="462"/>
      <c r="F15" s="462"/>
      <c r="G15" s="147"/>
      <c r="I15" s="33"/>
    </row>
    <row r="16" spans="1:14" ht="13.5" x14ac:dyDescent="0.4">
      <c r="A16" s="400"/>
      <c r="B16" s="401"/>
      <c r="C16" s="401"/>
      <c r="D16" s="401"/>
      <c r="E16" s="401"/>
      <c r="F16" s="401"/>
      <c r="G16" s="402"/>
    </row>
    <row r="17" spans="1:7" hidden="1" x14ac:dyDescent="0.35">
      <c r="A17" s="155" t="s">
        <v>123</v>
      </c>
      <c r="B17" s="94" t="s">
        <v>2</v>
      </c>
      <c r="C17" s="94" t="s">
        <v>2</v>
      </c>
      <c r="D17" s="94" t="s">
        <v>14</v>
      </c>
      <c r="E17" s="94" t="s">
        <v>14</v>
      </c>
      <c r="F17" s="94" t="s">
        <v>124</v>
      </c>
      <c r="G17" s="94" t="s">
        <v>124</v>
      </c>
    </row>
    <row r="18" spans="1:7" hidden="1" x14ac:dyDescent="0.35">
      <c r="B18" s="94" t="s">
        <v>34</v>
      </c>
      <c r="C18" s="94" t="s">
        <v>125</v>
      </c>
      <c r="D18" s="94" t="s">
        <v>34</v>
      </c>
      <c r="E18" s="94" t="s">
        <v>125</v>
      </c>
      <c r="F18" s="94" t="s">
        <v>238</v>
      </c>
      <c r="G18" s="94" t="s">
        <v>227</v>
      </c>
    </row>
  </sheetData>
  <mergeCells count="6">
    <mergeCell ref="G4:G6"/>
    <mergeCell ref="A1:E1"/>
    <mergeCell ref="B5:C5"/>
    <mergeCell ref="D5:E5"/>
    <mergeCell ref="B4:E4"/>
    <mergeCell ref="F4:F6"/>
  </mergeCells>
  <conditionalFormatting sqref="B7:C12 D12:G12 D9:E10 D7:E7 F7:G11 G14">
    <cfRule type="cellIs" dxfId="17"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&amp;CPage &amp;P&amp;R&amp;F</oddHeader>
  </headerFooter>
  <ignoredErrors>
    <ignoredError sqref="A2:G2 A5:G5 B3:G3 B11:C11 A6 C6 E6:G6 A4 C4:E4 A1:F1 B10:G10 F11:G1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pageSetUpPr fitToPage="1"/>
  </sheetPr>
  <dimension ref="A1:T98"/>
  <sheetViews>
    <sheetView showGridLines="0" zoomScaleNormal="100" workbookViewId="0">
      <pane xSplit="4" ySplit="5" topLeftCell="E6" activePane="bottomRight" state="frozen"/>
      <selection sqref="A1:E1"/>
      <selection pane="topRight" sqref="A1:E1"/>
      <selection pane="bottomLeft" sqref="A1:E1"/>
      <selection pane="bottomRight" sqref="A1:G1"/>
    </sheetView>
  </sheetViews>
  <sheetFormatPr defaultColWidth="9.140625" defaultRowHeight="13.15" x14ac:dyDescent="0.35"/>
  <cols>
    <col min="1" max="1" width="7.42578125" style="5" customWidth="1"/>
    <col min="2" max="2" width="10.42578125" style="5" customWidth="1"/>
    <col min="3" max="3" width="21.42578125" style="5" customWidth="1"/>
    <col min="4" max="4" width="16.85546875" style="5" customWidth="1"/>
    <col min="5" max="5" width="13.5703125" style="5" customWidth="1"/>
    <col min="6" max="6" width="13.42578125" style="5" customWidth="1"/>
    <col min="7" max="7" width="12.7109375" style="5" customWidth="1"/>
    <col min="8" max="8" width="14.5703125" style="5" customWidth="1"/>
    <col min="9" max="9" width="14.140625" style="5" customWidth="1"/>
    <col min="10" max="10" width="15.42578125" style="5" customWidth="1"/>
    <col min="11" max="11" width="9.28515625" style="95" customWidth="1"/>
    <col min="12" max="12" width="11.140625" style="5" hidden="1" customWidth="1"/>
    <col min="13" max="13" width="8.28515625" style="5" hidden="1" customWidth="1"/>
    <col min="14" max="14" width="10.42578125" style="5" hidden="1" customWidth="1"/>
    <col min="15" max="15" width="8.85546875" style="5" hidden="1" customWidth="1"/>
    <col min="16" max="18" width="9.140625" style="5" customWidth="1"/>
    <col min="19" max="20" width="9.140625" style="5" hidden="1" customWidth="1"/>
    <col min="21" max="16384" width="9.140625" style="5"/>
  </cols>
  <sheetData>
    <row r="1" spans="1:19" ht="15.75" customHeight="1" x14ac:dyDescent="0.4">
      <c r="A1" s="527" t="str">
        <f>'A Summary'!I19</f>
        <v>Providers registered in the 'Approved (fee cap)' category in the 2021-22 academic year (UKPRN: ALL)</v>
      </c>
      <c r="B1" s="527"/>
      <c r="C1" s="527"/>
      <c r="D1" s="527"/>
      <c r="E1" s="527"/>
      <c r="F1" s="527"/>
      <c r="G1" s="527"/>
      <c r="H1" s="46"/>
      <c r="I1" s="46"/>
      <c r="J1" s="46"/>
    </row>
    <row r="2" spans="1:19" ht="15" customHeight="1" x14ac:dyDescent="0.4">
      <c r="B2" s="6"/>
      <c r="C2" s="6"/>
      <c r="F2" s="13"/>
      <c r="G2" s="13"/>
    </row>
    <row r="3" spans="1:19" ht="22.7" customHeight="1" x14ac:dyDescent="0.35">
      <c r="A3" s="181" t="s">
        <v>216</v>
      </c>
      <c r="F3" s="13"/>
      <c r="G3" s="13"/>
    </row>
    <row r="4" spans="1:19" ht="22.7" customHeight="1" thickBot="1" x14ac:dyDescent="0.4">
      <c r="A4" s="181"/>
      <c r="F4" s="13"/>
      <c r="G4" s="13"/>
    </row>
    <row r="5" spans="1:19" s="49" customFormat="1" ht="65.650000000000006" x14ac:dyDescent="0.35">
      <c r="A5" s="291" t="s">
        <v>13</v>
      </c>
      <c r="B5" s="291" t="s">
        <v>0</v>
      </c>
      <c r="C5" s="291" t="s">
        <v>5</v>
      </c>
      <c r="D5" s="110" t="s">
        <v>10</v>
      </c>
      <c r="E5" s="292" t="s">
        <v>192</v>
      </c>
      <c r="F5" s="289" t="s">
        <v>291</v>
      </c>
      <c r="G5" s="294" t="s">
        <v>217</v>
      </c>
      <c r="H5" s="293" t="s">
        <v>39</v>
      </c>
      <c r="I5" s="290" t="s">
        <v>33</v>
      </c>
      <c r="J5" s="290" t="s">
        <v>186</v>
      </c>
      <c r="K5" s="346"/>
      <c r="L5" s="182" t="s">
        <v>26</v>
      </c>
      <c r="M5" s="182" t="s">
        <v>27</v>
      </c>
      <c r="N5" s="182" t="s">
        <v>28</v>
      </c>
      <c r="O5" s="182" t="s">
        <v>29</v>
      </c>
      <c r="Q5" s="300"/>
    </row>
    <row r="6" spans="1:19" ht="13.5" x14ac:dyDescent="0.4">
      <c r="A6" s="183" t="s">
        <v>7</v>
      </c>
      <c r="B6" s="183" t="s">
        <v>176</v>
      </c>
      <c r="C6" s="183" t="s">
        <v>6</v>
      </c>
      <c r="D6" s="184" t="s">
        <v>12</v>
      </c>
      <c r="E6" s="74">
        <v>16888.669999999998</v>
      </c>
      <c r="F6" s="75">
        <v>1597.18</v>
      </c>
      <c r="G6" s="185">
        <v>18485.849999999999</v>
      </c>
      <c r="H6" s="315">
        <v>0</v>
      </c>
      <c r="I6" s="316">
        <v>0</v>
      </c>
      <c r="J6" s="316">
        <v>0</v>
      </c>
      <c r="L6" s="54" t="s">
        <v>7</v>
      </c>
      <c r="M6" s="54" t="s">
        <v>2</v>
      </c>
      <c r="N6" s="54" t="s">
        <v>6</v>
      </c>
      <c r="O6" s="54" t="s">
        <v>21</v>
      </c>
      <c r="Q6" s="13"/>
      <c r="S6" s="6" t="s">
        <v>55</v>
      </c>
    </row>
    <row r="7" spans="1:19" ht="13.5" x14ac:dyDescent="0.4">
      <c r="A7" s="95"/>
      <c r="B7" s="95"/>
      <c r="C7" s="186"/>
      <c r="D7" s="187" t="s">
        <v>11</v>
      </c>
      <c r="E7" s="61">
        <v>8376.32</v>
      </c>
      <c r="F7" s="62">
        <v>16.690000000000001</v>
      </c>
      <c r="G7" s="188">
        <v>8393.01</v>
      </c>
      <c r="H7" s="317">
        <v>0</v>
      </c>
      <c r="I7" s="318">
        <v>0</v>
      </c>
      <c r="J7" s="318">
        <v>0</v>
      </c>
      <c r="L7" s="54" t="s">
        <v>7</v>
      </c>
      <c r="M7" s="54" t="s">
        <v>2</v>
      </c>
      <c r="N7" s="54" t="s">
        <v>6</v>
      </c>
      <c r="O7" s="54" t="s">
        <v>22</v>
      </c>
      <c r="Q7" s="13"/>
      <c r="S7" s="6" t="s">
        <v>56</v>
      </c>
    </row>
    <row r="8" spans="1:19" x14ac:dyDescent="0.35">
      <c r="A8" s="95"/>
      <c r="B8" s="95"/>
      <c r="C8" s="190" t="str">
        <f>$S$9</f>
        <v>PGT (Masters' loan)</v>
      </c>
      <c r="D8" s="191" t="s">
        <v>12</v>
      </c>
      <c r="E8" s="66">
        <v>26.6</v>
      </c>
      <c r="F8" s="67">
        <v>0</v>
      </c>
      <c r="G8" s="192">
        <v>26.6</v>
      </c>
      <c r="H8" s="316">
        <v>0</v>
      </c>
      <c r="I8" s="316">
        <v>0</v>
      </c>
      <c r="J8" s="316">
        <v>0</v>
      </c>
      <c r="L8" s="54" t="s">
        <v>7</v>
      </c>
      <c r="M8" s="54" t="s">
        <v>2</v>
      </c>
      <c r="N8" s="54" t="s">
        <v>36</v>
      </c>
      <c r="O8" s="54" t="s">
        <v>21</v>
      </c>
      <c r="Q8" s="13"/>
      <c r="S8" s="5" t="s">
        <v>189</v>
      </c>
    </row>
    <row r="9" spans="1:19" x14ac:dyDescent="0.35">
      <c r="A9" s="95"/>
      <c r="B9" s="95"/>
      <c r="C9" s="186"/>
      <c r="D9" s="187" t="s">
        <v>11</v>
      </c>
      <c r="E9" s="61">
        <v>1318.65</v>
      </c>
      <c r="F9" s="62">
        <v>0.59</v>
      </c>
      <c r="G9" s="188">
        <v>1319.24</v>
      </c>
      <c r="H9" s="318">
        <v>0</v>
      </c>
      <c r="I9" s="318">
        <v>0</v>
      </c>
      <c r="J9" s="318">
        <v>0</v>
      </c>
      <c r="L9" s="54" t="s">
        <v>7</v>
      </c>
      <c r="M9" s="54" t="s">
        <v>2</v>
      </c>
      <c r="N9" s="54" t="s">
        <v>36</v>
      </c>
      <c r="O9" s="54" t="s">
        <v>22</v>
      </c>
      <c r="Q9" s="13"/>
      <c r="S9" s="5" t="s">
        <v>193</v>
      </c>
    </row>
    <row r="10" spans="1:19" x14ac:dyDescent="0.35">
      <c r="A10" s="95"/>
      <c r="B10" s="95"/>
      <c r="C10" s="190" t="str">
        <f>$S$10</f>
        <v>PGT (Other)</v>
      </c>
      <c r="D10" s="191" t="s">
        <v>12</v>
      </c>
      <c r="E10" s="66">
        <v>25.01</v>
      </c>
      <c r="F10" s="67">
        <v>0</v>
      </c>
      <c r="G10" s="192">
        <v>25.01</v>
      </c>
      <c r="H10" s="193">
        <v>25587.230800000001</v>
      </c>
      <c r="I10" s="316">
        <v>0</v>
      </c>
      <c r="J10" s="316">
        <v>0</v>
      </c>
      <c r="L10" s="54" t="s">
        <v>7</v>
      </c>
      <c r="M10" s="54" t="s">
        <v>2</v>
      </c>
      <c r="N10" s="54" t="s">
        <v>37</v>
      </c>
      <c r="O10" s="54" t="s">
        <v>21</v>
      </c>
      <c r="Q10" s="13"/>
      <c r="S10" s="5" t="s">
        <v>194</v>
      </c>
    </row>
    <row r="11" spans="1:19" x14ac:dyDescent="0.35">
      <c r="A11" s="95"/>
      <c r="B11" s="194"/>
      <c r="C11" s="194"/>
      <c r="D11" s="195" t="s">
        <v>11</v>
      </c>
      <c r="E11" s="196">
        <v>160</v>
      </c>
      <c r="F11" s="197">
        <v>0</v>
      </c>
      <c r="G11" s="198">
        <v>160</v>
      </c>
      <c r="H11" s="199">
        <v>163692.79999999999</v>
      </c>
      <c r="I11" s="319">
        <v>0</v>
      </c>
      <c r="J11" s="319">
        <v>0</v>
      </c>
      <c r="L11" s="54" t="s">
        <v>7</v>
      </c>
      <c r="M11" s="54" t="s">
        <v>2</v>
      </c>
      <c r="N11" s="54" t="s">
        <v>37</v>
      </c>
      <c r="O11" s="54" t="s">
        <v>22</v>
      </c>
      <c r="Q11" s="13"/>
    </row>
    <row r="12" spans="1:19" x14ac:dyDescent="0.35">
      <c r="A12" s="95"/>
      <c r="B12" s="95" t="s">
        <v>180</v>
      </c>
      <c r="C12" s="95" t="s">
        <v>6</v>
      </c>
      <c r="D12" s="184" t="s">
        <v>12</v>
      </c>
      <c r="E12" s="74">
        <v>16.71</v>
      </c>
      <c r="F12" s="75">
        <v>1.25</v>
      </c>
      <c r="G12" s="185">
        <v>17.96</v>
      </c>
      <c r="H12" s="315">
        <v>0</v>
      </c>
      <c r="I12" s="320">
        <v>0</v>
      </c>
      <c r="J12" s="320">
        <v>0</v>
      </c>
      <c r="L12" s="54" t="s">
        <v>7</v>
      </c>
      <c r="M12" s="54" t="s">
        <v>1</v>
      </c>
      <c r="N12" s="54" t="s">
        <v>6</v>
      </c>
      <c r="O12" s="54" t="s">
        <v>21</v>
      </c>
      <c r="Q12" s="13"/>
    </row>
    <row r="13" spans="1:19" x14ac:dyDescent="0.35">
      <c r="A13" s="95"/>
      <c r="B13" s="95"/>
      <c r="C13" s="186"/>
      <c r="D13" s="187" t="s">
        <v>11</v>
      </c>
      <c r="E13" s="61">
        <v>11.13</v>
      </c>
      <c r="F13" s="62">
        <v>0</v>
      </c>
      <c r="G13" s="188">
        <v>11.13</v>
      </c>
      <c r="H13" s="317">
        <v>0</v>
      </c>
      <c r="I13" s="318">
        <v>0</v>
      </c>
      <c r="J13" s="318">
        <v>0</v>
      </c>
      <c r="L13" s="54" t="s">
        <v>7</v>
      </c>
      <c r="M13" s="54" t="s">
        <v>1</v>
      </c>
      <c r="N13" s="54" t="s">
        <v>6</v>
      </c>
      <c r="O13" s="54" t="s">
        <v>22</v>
      </c>
      <c r="Q13" s="13"/>
    </row>
    <row r="14" spans="1:19" x14ac:dyDescent="0.35">
      <c r="A14" s="95"/>
      <c r="B14" s="95"/>
      <c r="C14" s="190" t="str">
        <f>$S$9</f>
        <v>PGT (Masters' loan)</v>
      </c>
      <c r="D14" s="191" t="s">
        <v>12</v>
      </c>
      <c r="E14" s="66">
        <v>0</v>
      </c>
      <c r="F14" s="67">
        <v>0</v>
      </c>
      <c r="G14" s="192">
        <v>0</v>
      </c>
      <c r="H14" s="316">
        <v>0</v>
      </c>
      <c r="I14" s="316">
        <v>0</v>
      </c>
      <c r="J14" s="316">
        <v>0</v>
      </c>
      <c r="L14" s="54" t="s">
        <v>7</v>
      </c>
      <c r="M14" s="54" t="s">
        <v>1</v>
      </c>
      <c r="N14" s="54" t="s">
        <v>36</v>
      </c>
      <c r="O14" s="54" t="s">
        <v>21</v>
      </c>
      <c r="Q14" s="13"/>
    </row>
    <row r="15" spans="1:19" x14ac:dyDescent="0.35">
      <c r="A15" s="95"/>
      <c r="B15" s="95"/>
      <c r="C15" s="186"/>
      <c r="D15" s="187" t="s">
        <v>11</v>
      </c>
      <c r="E15" s="61">
        <v>292.54000000000002</v>
      </c>
      <c r="F15" s="62">
        <v>0.45</v>
      </c>
      <c r="G15" s="188">
        <v>292.99</v>
      </c>
      <c r="H15" s="318">
        <v>0</v>
      </c>
      <c r="I15" s="318">
        <v>0</v>
      </c>
      <c r="J15" s="318">
        <v>0</v>
      </c>
      <c r="L15" s="54" t="s">
        <v>7</v>
      </c>
      <c r="M15" s="54" t="s">
        <v>1</v>
      </c>
      <c r="N15" s="54" t="s">
        <v>36</v>
      </c>
      <c r="O15" s="54" t="s">
        <v>22</v>
      </c>
      <c r="Q15" s="13"/>
    </row>
    <row r="16" spans="1:19" x14ac:dyDescent="0.35">
      <c r="A16" s="95"/>
      <c r="B16" s="95"/>
      <c r="C16" s="190" t="str">
        <f>$S$10</f>
        <v>PGT (Other)</v>
      </c>
      <c r="D16" s="191" t="s">
        <v>12</v>
      </c>
      <c r="E16" s="66">
        <v>106.33</v>
      </c>
      <c r="F16" s="67">
        <v>0.68</v>
      </c>
      <c r="G16" s="192">
        <v>107.01</v>
      </c>
      <c r="H16" s="193">
        <v>109479.7908</v>
      </c>
      <c r="I16" s="316">
        <v>0</v>
      </c>
      <c r="J16" s="316">
        <v>0</v>
      </c>
      <c r="L16" s="54" t="s">
        <v>7</v>
      </c>
      <c r="M16" s="54" t="s">
        <v>1</v>
      </c>
      <c r="N16" s="54" t="s">
        <v>37</v>
      </c>
      <c r="O16" s="54" t="s">
        <v>21</v>
      </c>
      <c r="Q16" s="13"/>
    </row>
    <row r="17" spans="1:17" x14ac:dyDescent="0.35">
      <c r="A17" s="200"/>
      <c r="B17" s="200"/>
      <c r="C17" s="200"/>
      <c r="D17" s="150" t="s">
        <v>11</v>
      </c>
      <c r="E17" s="71">
        <v>60.63</v>
      </c>
      <c r="F17" s="72">
        <v>0.09</v>
      </c>
      <c r="G17" s="201">
        <v>60.72</v>
      </c>
      <c r="H17" s="189">
        <v>62121.417600000001</v>
      </c>
      <c r="I17" s="318">
        <v>0</v>
      </c>
      <c r="J17" s="321">
        <v>0</v>
      </c>
      <c r="L17" s="54" t="s">
        <v>7</v>
      </c>
      <c r="M17" s="54" t="s">
        <v>1</v>
      </c>
      <c r="N17" s="54" t="s">
        <v>37</v>
      </c>
      <c r="O17" s="54" t="s">
        <v>22</v>
      </c>
      <c r="Q17" s="13"/>
    </row>
    <row r="18" spans="1:17" x14ac:dyDescent="0.35">
      <c r="A18" s="183" t="s">
        <v>8</v>
      </c>
      <c r="B18" s="183" t="s">
        <v>176</v>
      </c>
      <c r="C18" s="95" t="s">
        <v>6</v>
      </c>
      <c r="D18" s="184" t="s">
        <v>12</v>
      </c>
      <c r="E18" s="74">
        <v>236514.37</v>
      </c>
      <c r="F18" s="75">
        <v>1570.58</v>
      </c>
      <c r="G18" s="185">
        <v>238084.95</v>
      </c>
      <c r="H18" s="322">
        <v>0</v>
      </c>
      <c r="I18" s="323">
        <v>0</v>
      </c>
      <c r="J18" s="323">
        <v>0</v>
      </c>
      <c r="L18" s="54" t="s">
        <v>8</v>
      </c>
      <c r="M18" s="54" t="s">
        <v>2</v>
      </c>
      <c r="N18" s="54" t="s">
        <v>6</v>
      </c>
      <c r="O18" s="54" t="s">
        <v>21</v>
      </c>
      <c r="Q18" s="13"/>
    </row>
    <row r="19" spans="1:17" x14ac:dyDescent="0.35">
      <c r="A19" s="95"/>
      <c r="B19" s="95"/>
      <c r="C19" s="186"/>
      <c r="D19" s="187" t="s">
        <v>11</v>
      </c>
      <c r="E19" s="61">
        <v>491.03</v>
      </c>
      <c r="F19" s="62">
        <v>0.8</v>
      </c>
      <c r="G19" s="188">
        <v>491.83</v>
      </c>
      <c r="H19" s="317">
        <v>0</v>
      </c>
      <c r="I19" s="318">
        <v>0</v>
      </c>
      <c r="J19" s="189">
        <v>565491.37910000002</v>
      </c>
      <c r="L19" s="54" t="s">
        <v>8</v>
      </c>
      <c r="M19" s="54" t="s">
        <v>2</v>
      </c>
      <c r="N19" s="54" t="s">
        <v>6</v>
      </c>
      <c r="O19" s="54" t="s">
        <v>22</v>
      </c>
      <c r="Q19" s="13"/>
    </row>
    <row r="20" spans="1:17" x14ac:dyDescent="0.35">
      <c r="A20" s="95"/>
      <c r="B20" s="95"/>
      <c r="C20" s="190" t="str">
        <f>$S$8</f>
        <v>PGT (UG fee)</v>
      </c>
      <c r="D20" s="184" t="s">
        <v>12</v>
      </c>
      <c r="E20" s="66">
        <v>2870.79</v>
      </c>
      <c r="F20" s="67">
        <v>5.36</v>
      </c>
      <c r="G20" s="192">
        <v>2876.15</v>
      </c>
      <c r="H20" s="315">
        <v>0</v>
      </c>
      <c r="I20" s="316">
        <v>0</v>
      </c>
      <c r="J20" s="316">
        <v>0</v>
      </c>
      <c r="L20" s="54" t="s">
        <v>8</v>
      </c>
      <c r="M20" s="54" t="s">
        <v>2</v>
      </c>
      <c r="N20" s="54" t="s">
        <v>30</v>
      </c>
      <c r="O20" s="54" t="s">
        <v>21</v>
      </c>
      <c r="Q20" s="13"/>
    </row>
    <row r="21" spans="1:17" x14ac:dyDescent="0.35">
      <c r="A21" s="95"/>
      <c r="B21" s="95"/>
      <c r="C21" s="186"/>
      <c r="D21" s="187" t="s">
        <v>11</v>
      </c>
      <c r="E21" s="61">
        <v>22</v>
      </c>
      <c r="F21" s="62">
        <v>0.81</v>
      </c>
      <c r="G21" s="188">
        <v>22.81</v>
      </c>
      <c r="H21" s="317">
        <v>0</v>
      </c>
      <c r="I21" s="189">
        <v>20432.057499999999</v>
      </c>
      <c r="J21" s="318">
        <v>0</v>
      </c>
      <c r="L21" s="54" t="s">
        <v>8</v>
      </c>
      <c r="M21" s="54" t="s">
        <v>2</v>
      </c>
      <c r="N21" s="54" t="s">
        <v>30</v>
      </c>
      <c r="O21" s="54" t="s">
        <v>22</v>
      </c>
      <c r="Q21" s="13"/>
    </row>
    <row r="22" spans="1:17" x14ac:dyDescent="0.35">
      <c r="A22" s="95"/>
      <c r="B22" s="95"/>
      <c r="C22" s="190" t="str">
        <f>$S$9</f>
        <v>PGT (Masters' loan)</v>
      </c>
      <c r="D22" s="191" t="s">
        <v>12</v>
      </c>
      <c r="E22" s="66">
        <v>1290.93</v>
      </c>
      <c r="F22" s="67">
        <v>3.56</v>
      </c>
      <c r="G22" s="192">
        <v>1294.49</v>
      </c>
      <c r="H22" s="316">
        <v>0</v>
      </c>
      <c r="I22" s="315">
        <v>0</v>
      </c>
      <c r="J22" s="316">
        <v>0</v>
      </c>
      <c r="L22" s="54" t="s">
        <v>8</v>
      </c>
      <c r="M22" s="54" t="s">
        <v>2</v>
      </c>
      <c r="N22" s="54" t="s">
        <v>36</v>
      </c>
      <c r="O22" s="54" t="s">
        <v>21</v>
      </c>
    </row>
    <row r="23" spans="1:17" x14ac:dyDescent="0.35">
      <c r="A23" s="95"/>
      <c r="B23" s="95"/>
      <c r="C23" s="186"/>
      <c r="D23" s="187" t="s">
        <v>11</v>
      </c>
      <c r="E23" s="61">
        <v>9890.7800000000007</v>
      </c>
      <c r="F23" s="62">
        <v>19.09</v>
      </c>
      <c r="G23" s="188">
        <v>9909.8700000000008</v>
      </c>
      <c r="H23" s="318">
        <v>0</v>
      </c>
      <c r="I23" s="189">
        <v>8876766.0525000002</v>
      </c>
      <c r="J23" s="318">
        <v>0</v>
      </c>
      <c r="L23" s="54" t="s">
        <v>8</v>
      </c>
      <c r="M23" s="54" t="s">
        <v>2</v>
      </c>
      <c r="N23" s="54" t="s">
        <v>36</v>
      </c>
      <c r="O23" s="54" t="s">
        <v>22</v>
      </c>
    </row>
    <row r="24" spans="1:17" x14ac:dyDescent="0.35">
      <c r="A24" s="95"/>
      <c r="B24" s="95"/>
      <c r="C24" s="190" t="str">
        <f>$S$10</f>
        <v>PGT (Other)</v>
      </c>
      <c r="D24" s="191" t="s">
        <v>12</v>
      </c>
      <c r="E24" s="66">
        <v>290.63</v>
      </c>
      <c r="F24" s="67">
        <v>1.86</v>
      </c>
      <c r="G24" s="192">
        <v>292.49</v>
      </c>
      <c r="H24" s="193">
        <v>299240.6692</v>
      </c>
      <c r="I24" s="316">
        <v>0</v>
      </c>
      <c r="J24" s="316">
        <v>0</v>
      </c>
      <c r="L24" s="54" t="s">
        <v>8</v>
      </c>
      <c r="M24" s="54" t="s">
        <v>2</v>
      </c>
      <c r="N24" s="54" t="s">
        <v>37</v>
      </c>
      <c r="O24" s="54" t="s">
        <v>21</v>
      </c>
    </row>
    <row r="25" spans="1:17" x14ac:dyDescent="0.35">
      <c r="A25" s="95"/>
      <c r="B25" s="194"/>
      <c r="C25" s="194"/>
      <c r="D25" s="195" t="s">
        <v>11</v>
      </c>
      <c r="E25" s="196">
        <v>107.5</v>
      </c>
      <c r="F25" s="197">
        <v>0</v>
      </c>
      <c r="G25" s="198">
        <v>107.5</v>
      </c>
      <c r="H25" s="199">
        <v>109981.1</v>
      </c>
      <c r="I25" s="199">
        <v>96293.125</v>
      </c>
      <c r="J25" s="319">
        <v>0</v>
      </c>
      <c r="L25" s="54" t="s">
        <v>8</v>
      </c>
      <c r="M25" s="54" t="s">
        <v>2</v>
      </c>
      <c r="N25" s="54" t="s">
        <v>37</v>
      </c>
      <c r="O25" s="54" t="s">
        <v>22</v>
      </c>
    </row>
    <row r="26" spans="1:17" x14ac:dyDescent="0.35">
      <c r="A26" s="95"/>
      <c r="B26" s="95" t="s">
        <v>180</v>
      </c>
      <c r="C26" s="95" t="s">
        <v>6</v>
      </c>
      <c r="D26" s="184" t="s">
        <v>12</v>
      </c>
      <c r="E26" s="74">
        <v>15743.8</v>
      </c>
      <c r="F26" s="75">
        <v>9.66</v>
      </c>
      <c r="G26" s="185">
        <v>15753.46</v>
      </c>
      <c r="H26" s="315">
        <v>0</v>
      </c>
      <c r="I26" s="320">
        <v>0</v>
      </c>
      <c r="J26" s="320">
        <v>0</v>
      </c>
      <c r="L26" s="54" t="s">
        <v>8</v>
      </c>
      <c r="M26" s="54" t="s">
        <v>1</v>
      </c>
      <c r="N26" s="54" t="s">
        <v>6</v>
      </c>
      <c r="O26" s="54" t="s">
        <v>21</v>
      </c>
    </row>
    <row r="27" spans="1:17" x14ac:dyDescent="0.35">
      <c r="A27" s="95"/>
      <c r="B27" s="95"/>
      <c r="C27" s="186"/>
      <c r="D27" s="187" t="s">
        <v>11</v>
      </c>
      <c r="E27" s="61">
        <v>3.28</v>
      </c>
      <c r="F27" s="62">
        <v>0</v>
      </c>
      <c r="G27" s="188">
        <v>3.28</v>
      </c>
      <c r="H27" s="317">
        <v>0</v>
      </c>
      <c r="I27" s="318">
        <v>0</v>
      </c>
      <c r="J27" s="318">
        <v>0</v>
      </c>
      <c r="L27" s="54" t="s">
        <v>8</v>
      </c>
      <c r="M27" s="54" t="s">
        <v>1</v>
      </c>
      <c r="N27" s="54" t="s">
        <v>6</v>
      </c>
      <c r="O27" s="54" t="s">
        <v>22</v>
      </c>
    </row>
    <row r="28" spans="1:17" x14ac:dyDescent="0.35">
      <c r="A28" s="95"/>
      <c r="B28" s="95"/>
      <c r="C28" s="190" t="str">
        <f>$S$8</f>
        <v>PGT (UG fee)</v>
      </c>
      <c r="D28" s="184" t="s">
        <v>12</v>
      </c>
      <c r="E28" s="66">
        <v>22.85</v>
      </c>
      <c r="F28" s="67">
        <v>0.12</v>
      </c>
      <c r="G28" s="192">
        <v>22.97</v>
      </c>
      <c r="H28" s="324">
        <v>0</v>
      </c>
      <c r="I28" s="316">
        <v>0</v>
      </c>
      <c r="J28" s="316">
        <v>0</v>
      </c>
      <c r="L28" s="54" t="s">
        <v>8</v>
      </c>
      <c r="M28" s="54" t="s">
        <v>1</v>
      </c>
      <c r="N28" s="54" t="s">
        <v>30</v>
      </c>
      <c r="O28" s="54" t="s">
        <v>21</v>
      </c>
    </row>
    <row r="29" spans="1:17" x14ac:dyDescent="0.35">
      <c r="A29" s="95"/>
      <c r="B29" s="95"/>
      <c r="C29" s="186"/>
      <c r="D29" s="187" t="s">
        <v>11</v>
      </c>
      <c r="E29" s="61">
        <v>0</v>
      </c>
      <c r="F29" s="62">
        <v>0</v>
      </c>
      <c r="G29" s="188">
        <v>0</v>
      </c>
      <c r="H29" s="317">
        <v>0</v>
      </c>
      <c r="I29" s="189">
        <v>0</v>
      </c>
      <c r="J29" s="318">
        <v>0</v>
      </c>
      <c r="L29" s="54" t="s">
        <v>8</v>
      </c>
      <c r="M29" s="54" t="s">
        <v>1</v>
      </c>
      <c r="N29" s="54" t="s">
        <v>30</v>
      </c>
      <c r="O29" s="54" t="s">
        <v>22</v>
      </c>
    </row>
    <row r="30" spans="1:17" x14ac:dyDescent="0.35">
      <c r="A30" s="95"/>
      <c r="B30" s="95"/>
      <c r="C30" s="190" t="str">
        <f>$S$9</f>
        <v>PGT (Masters' loan)</v>
      </c>
      <c r="D30" s="191" t="s">
        <v>12</v>
      </c>
      <c r="E30" s="66">
        <v>558.02</v>
      </c>
      <c r="F30" s="67">
        <v>0.76</v>
      </c>
      <c r="G30" s="192">
        <v>558.78</v>
      </c>
      <c r="H30" s="316">
        <v>0</v>
      </c>
      <c r="I30" s="315">
        <v>0</v>
      </c>
      <c r="J30" s="316">
        <v>0</v>
      </c>
      <c r="L30" s="54" t="s">
        <v>8</v>
      </c>
      <c r="M30" s="54" t="s">
        <v>1</v>
      </c>
      <c r="N30" s="54" t="s">
        <v>36</v>
      </c>
      <c r="O30" s="54" t="s">
        <v>21</v>
      </c>
    </row>
    <row r="31" spans="1:17" x14ac:dyDescent="0.35">
      <c r="A31" s="95"/>
      <c r="B31" s="95"/>
      <c r="C31" s="186"/>
      <c r="D31" s="187" t="s">
        <v>11</v>
      </c>
      <c r="E31" s="61">
        <v>2140.2199999999998</v>
      </c>
      <c r="F31" s="62">
        <v>3.81</v>
      </c>
      <c r="G31" s="188">
        <v>2144.0300000000002</v>
      </c>
      <c r="H31" s="318">
        <v>0</v>
      </c>
      <c r="I31" s="189">
        <v>1920514.8725000001</v>
      </c>
      <c r="J31" s="318">
        <v>0</v>
      </c>
      <c r="L31" s="54" t="s">
        <v>8</v>
      </c>
      <c r="M31" s="54" t="s">
        <v>1</v>
      </c>
      <c r="N31" s="54" t="s">
        <v>36</v>
      </c>
      <c r="O31" s="54" t="s">
        <v>22</v>
      </c>
    </row>
    <row r="32" spans="1:17" x14ac:dyDescent="0.35">
      <c r="A32" s="95"/>
      <c r="B32" s="95"/>
      <c r="C32" s="190" t="str">
        <f>$S$10</f>
        <v>PGT (Other)</v>
      </c>
      <c r="D32" s="191" t="s">
        <v>12</v>
      </c>
      <c r="E32" s="66">
        <v>1578.64</v>
      </c>
      <c r="F32" s="67">
        <v>2.0299999999999998</v>
      </c>
      <c r="G32" s="192">
        <v>1580.67</v>
      </c>
      <c r="H32" s="193">
        <v>1617151.8636</v>
      </c>
      <c r="I32" s="316">
        <v>0</v>
      </c>
      <c r="J32" s="316">
        <v>0</v>
      </c>
      <c r="L32" s="54" t="s">
        <v>8</v>
      </c>
      <c r="M32" s="54" t="s">
        <v>1</v>
      </c>
      <c r="N32" s="54" t="s">
        <v>37</v>
      </c>
      <c r="O32" s="54" t="s">
        <v>21</v>
      </c>
    </row>
    <row r="33" spans="1:15" x14ac:dyDescent="0.35">
      <c r="A33" s="200"/>
      <c r="B33" s="200"/>
      <c r="C33" s="200"/>
      <c r="D33" s="150" t="s">
        <v>11</v>
      </c>
      <c r="E33" s="71">
        <v>611.12</v>
      </c>
      <c r="F33" s="72">
        <v>1.69</v>
      </c>
      <c r="G33" s="201">
        <v>612.80999999999995</v>
      </c>
      <c r="H33" s="202">
        <v>626953.65480000002</v>
      </c>
      <c r="I33" s="202">
        <v>548924.5575</v>
      </c>
      <c r="J33" s="321">
        <v>0</v>
      </c>
      <c r="L33" s="54" t="s">
        <v>8</v>
      </c>
      <c r="M33" s="54" t="s">
        <v>1</v>
      </c>
      <c r="N33" s="54" t="s">
        <v>37</v>
      </c>
      <c r="O33" s="54" t="s">
        <v>22</v>
      </c>
    </row>
    <row r="34" spans="1:15" ht="15.4" x14ac:dyDescent="0.35">
      <c r="A34" s="183" t="s">
        <v>299</v>
      </c>
      <c r="B34" s="95" t="s">
        <v>176</v>
      </c>
      <c r="C34" s="95" t="s">
        <v>6</v>
      </c>
      <c r="D34" s="184" t="s">
        <v>12</v>
      </c>
      <c r="E34" s="74">
        <v>242051.29</v>
      </c>
      <c r="F34" s="75">
        <v>787.41</v>
      </c>
      <c r="G34" s="185">
        <v>242838.7</v>
      </c>
      <c r="H34" s="322">
        <v>0</v>
      </c>
      <c r="I34" s="323">
        <v>0</v>
      </c>
      <c r="J34" s="323">
        <v>0</v>
      </c>
      <c r="L34" s="54" t="s">
        <v>23</v>
      </c>
      <c r="M34" s="54" t="s">
        <v>2</v>
      </c>
      <c r="N34" s="54" t="s">
        <v>6</v>
      </c>
      <c r="O34" s="54" t="s">
        <v>21</v>
      </c>
    </row>
    <row r="35" spans="1:15" x14ac:dyDescent="0.35">
      <c r="A35" s="95"/>
      <c r="B35" s="95"/>
      <c r="C35" s="186"/>
      <c r="D35" s="187" t="s">
        <v>11</v>
      </c>
      <c r="E35" s="61">
        <v>1394.07</v>
      </c>
      <c r="F35" s="62">
        <v>6.72</v>
      </c>
      <c r="G35" s="188">
        <v>1400.79</v>
      </c>
      <c r="H35" s="317">
        <v>0</v>
      </c>
      <c r="I35" s="318">
        <v>0</v>
      </c>
      <c r="J35" s="189">
        <v>1231630.5996000001</v>
      </c>
      <c r="L35" s="54" t="s">
        <v>23</v>
      </c>
      <c r="M35" s="54" t="s">
        <v>2</v>
      </c>
      <c r="N35" s="54" t="s">
        <v>6</v>
      </c>
      <c r="O35" s="54" t="s">
        <v>22</v>
      </c>
    </row>
    <row r="36" spans="1:15" x14ac:dyDescent="0.35">
      <c r="A36" s="95"/>
      <c r="B36" s="95"/>
      <c r="C36" s="190" t="str">
        <f>$S$8</f>
        <v>PGT (UG fee)</v>
      </c>
      <c r="D36" s="184" t="s">
        <v>12</v>
      </c>
      <c r="E36" s="66">
        <v>2899.59</v>
      </c>
      <c r="F36" s="67">
        <v>0.85</v>
      </c>
      <c r="G36" s="192">
        <v>2900.44</v>
      </c>
      <c r="H36" s="315">
        <v>0</v>
      </c>
      <c r="I36" s="316">
        <v>0</v>
      </c>
      <c r="J36" s="316">
        <v>0</v>
      </c>
      <c r="L36" s="54" t="s">
        <v>23</v>
      </c>
      <c r="M36" s="54" t="s">
        <v>2</v>
      </c>
      <c r="N36" s="54" t="s">
        <v>30</v>
      </c>
      <c r="O36" s="54" t="s">
        <v>21</v>
      </c>
    </row>
    <row r="37" spans="1:15" x14ac:dyDescent="0.35">
      <c r="A37" s="95"/>
      <c r="B37" s="95"/>
      <c r="C37" s="186"/>
      <c r="D37" s="187" t="s">
        <v>11</v>
      </c>
      <c r="E37" s="61">
        <v>67</v>
      </c>
      <c r="F37" s="62">
        <v>0</v>
      </c>
      <c r="G37" s="188">
        <v>67</v>
      </c>
      <c r="H37" s="317">
        <v>0</v>
      </c>
      <c r="I37" s="189">
        <v>45894.33</v>
      </c>
      <c r="J37" s="318">
        <v>0</v>
      </c>
      <c r="L37" s="54" t="s">
        <v>23</v>
      </c>
      <c r="M37" s="54" t="s">
        <v>2</v>
      </c>
      <c r="N37" s="54" t="s">
        <v>30</v>
      </c>
      <c r="O37" s="54" t="s">
        <v>22</v>
      </c>
    </row>
    <row r="38" spans="1:15" x14ac:dyDescent="0.35">
      <c r="A38" s="95"/>
      <c r="B38" s="95"/>
      <c r="C38" s="190" t="str">
        <f>$S$9</f>
        <v>PGT (Masters' loan)</v>
      </c>
      <c r="D38" s="191" t="s">
        <v>12</v>
      </c>
      <c r="E38" s="66">
        <v>3366.5</v>
      </c>
      <c r="F38" s="67">
        <v>6.66</v>
      </c>
      <c r="G38" s="192">
        <v>3373.16</v>
      </c>
      <c r="H38" s="316">
        <v>0</v>
      </c>
      <c r="I38" s="315">
        <v>0</v>
      </c>
      <c r="J38" s="316">
        <v>0</v>
      </c>
      <c r="L38" s="54" t="s">
        <v>23</v>
      </c>
      <c r="M38" s="54" t="s">
        <v>2</v>
      </c>
      <c r="N38" s="54" t="s">
        <v>36</v>
      </c>
      <c r="O38" s="54" t="s">
        <v>21</v>
      </c>
    </row>
    <row r="39" spans="1:15" x14ac:dyDescent="0.35">
      <c r="A39" s="95"/>
      <c r="B39" s="95"/>
      <c r="C39" s="186"/>
      <c r="D39" s="187" t="s">
        <v>11</v>
      </c>
      <c r="E39" s="61">
        <v>9572.5400000000009</v>
      </c>
      <c r="F39" s="62">
        <v>36.75</v>
      </c>
      <c r="G39" s="188">
        <v>9609.2900000000009</v>
      </c>
      <c r="H39" s="318">
        <v>0</v>
      </c>
      <c r="I39" s="189">
        <v>6582267.5570999999</v>
      </c>
      <c r="J39" s="318">
        <v>0</v>
      </c>
      <c r="L39" s="54" t="s">
        <v>23</v>
      </c>
      <c r="M39" s="54" t="s">
        <v>2</v>
      </c>
      <c r="N39" s="54" t="s">
        <v>36</v>
      </c>
      <c r="O39" s="54" t="s">
        <v>22</v>
      </c>
    </row>
    <row r="40" spans="1:15" x14ac:dyDescent="0.35">
      <c r="A40" s="95"/>
      <c r="B40" s="95"/>
      <c r="C40" s="190" t="str">
        <f>$S$10</f>
        <v>PGT (Other)</v>
      </c>
      <c r="D40" s="191" t="s">
        <v>12</v>
      </c>
      <c r="E40" s="66">
        <v>257.16000000000003</v>
      </c>
      <c r="F40" s="67">
        <v>0</v>
      </c>
      <c r="G40" s="192">
        <v>257.16000000000003</v>
      </c>
      <c r="H40" s="193">
        <v>263095.25280000002</v>
      </c>
      <c r="I40" s="316">
        <v>0</v>
      </c>
      <c r="J40" s="316">
        <v>0</v>
      </c>
      <c r="L40" s="54" t="s">
        <v>23</v>
      </c>
      <c r="M40" s="54" t="s">
        <v>2</v>
      </c>
      <c r="N40" s="54" t="s">
        <v>37</v>
      </c>
      <c r="O40" s="54" t="s">
        <v>21</v>
      </c>
    </row>
    <row r="41" spans="1:15" x14ac:dyDescent="0.35">
      <c r="A41" s="95"/>
      <c r="B41" s="194"/>
      <c r="C41" s="194"/>
      <c r="D41" s="195" t="s">
        <v>11</v>
      </c>
      <c r="E41" s="196">
        <v>71.5</v>
      </c>
      <c r="F41" s="197">
        <v>9</v>
      </c>
      <c r="G41" s="198">
        <v>80.5</v>
      </c>
      <c r="H41" s="199">
        <v>82357.94</v>
      </c>
      <c r="I41" s="199">
        <v>55141.695</v>
      </c>
      <c r="J41" s="319">
        <v>0</v>
      </c>
      <c r="L41" s="54" t="s">
        <v>23</v>
      </c>
      <c r="M41" s="54" t="s">
        <v>2</v>
      </c>
      <c r="N41" s="54" t="s">
        <v>37</v>
      </c>
      <c r="O41" s="54" t="s">
        <v>22</v>
      </c>
    </row>
    <row r="42" spans="1:15" x14ac:dyDescent="0.35">
      <c r="A42" s="95"/>
      <c r="B42" s="95" t="s">
        <v>180</v>
      </c>
      <c r="C42" s="95" t="s">
        <v>6</v>
      </c>
      <c r="D42" s="184" t="s">
        <v>12</v>
      </c>
      <c r="E42" s="74">
        <v>6599.48</v>
      </c>
      <c r="F42" s="75">
        <v>8.15</v>
      </c>
      <c r="G42" s="185">
        <v>6607.63</v>
      </c>
      <c r="H42" s="315">
        <v>0</v>
      </c>
      <c r="I42" s="320">
        <v>0</v>
      </c>
      <c r="J42" s="320">
        <v>0</v>
      </c>
      <c r="L42" s="54" t="s">
        <v>23</v>
      </c>
      <c r="M42" s="54" t="s">
        <v>1</v>
      </c>
      <c r="N42" s="54" t="s">
        <v>6</v>
      </c>
      <c r="O42" s="54" t="s">
        <v>21</v>
      </c>
    </row>
    <row r="43" spans="1:15" x14ac:dyDescent="0.35">
      <c r="A43" s="95"/>
      <c r="B43" s="95"/>
      <c r="C43" s="186"/>
      <c r="D43" s="187" t="s">
        <v>11</v>
      </c>
      <c r="E43" s="61">
        <v>41.74</v>
      </c>
      <c r="F43" s="62">
        <v>0</v>
      </c>
      <c r="G43" s="188">
        <v>41.74</v>
      </c>
      <c r="H43" s="317">
        <v>0</v>
      </c>
      <c r="I43" s="318">
        <v>0</v>
      </c>
      <c r="J43" s="318">
        <v>0</v>
      </c>
      <c r="L43" s="54" t="s">
        <v>23</v>
      </c>
      <c r="M43" s="54" t="s">
        <v>1</v>
      </c>
      <c r="N43" s="54" t="s">
        <v>6</v>
      </c>
      <c r="O43" s="54" t="s">
        <v>22</v>
      </c>
    </row>
    <row r="44" spans="1:15" x14ac:dyDescent="0.35">
      <c r="A44" s="95"/>
      <c r="B44" s="95"/>
      <c r="C44" s="190" t="str">
        <f>$S$8</f>
        <v>PGT (UG fee)</v>
      </c>
      <c r="D44" s="184" t="s">
        <v>12</v>
      </c>
      <c r="E44" s="66">
        <v>53.57</v>
      </c>
      <c r="F44" s="67">
        <v>0</v>
      </c>
      <c r="G44" s="192">
        <v>53.57</v>
      </c>
      <c r="H44" s="324">
        <v>0</v>
      </c>
      <c r="I44" s="316">
        <v>0</v>
      </c>
      <c r="J44" s="316">
        <v>0</v>
      </c>
      <c r="L44" s="54" t="s">
        <v>23</v>
      </c>
      <c r="M44" s="54" t="s">
        <v>1</v>
      </c>
      <c r="N44" s="54" t="s">
        <v>30</v>
      </c>
      <c r="O44" s="54" t="s">
        <v>21</v>
      </c>
    </row>
    <row r="45" spans="1:15" x14ac:dyDescent="0.35">
      <c r="A45" s="95"/>
      <c r="B45" s="95"/>
      <c r="C45" s="186"/>
      <c r="D45" s="187" t="s">
        <v>11</v>
      </c>
      <c r="E45" s="61">
        <v>0.76</v>
      </c>
      <c r="F45" s="62">
        <v>0</v>
      </c>
      <c r="G45" s="188">
        <v>0.76</v>
      </c>
      <c r="H45" s="317">
        <v>0</v>
      </c>
      <c r="I45" s="189">
        <v>520.5924</v>
      </c>
      <c r="J45" s="318">
        <v>0</v>
      </c>
      <c r="L45" s="54" t="s">
        <v>23</v>
      </c>
      <c r="M45" s="54" t="s">
        <v>1</v>
      </c>
      <c r="N45" s="54" t="s">
        <v>30</v>
      </c>
      <c r="O45" s="54" t="s">
        <v>22</v>
      </c>
    </row>
    <row r="46" spans="1:15" x14ac:dyDescent="0.35">
      <c r="A46" s="95"/>
      <c r="B46" s="95"/>
      <c r="C46" s="190" t="str">
        <f>$S$9</f>
        <v>PGT (Masters' loan)</v>
      </c>
      <c r="D46" s="191" t="s">
        <v>12</v>
      </c>
      <c r="E46" s="66">
        <v>600.20000000000005</v>
      </c>
      <c r="F46" s="67">
        <v>0.28999999999999998</v>
      </c>
      <c r="G46" s="192">
        <v>600.49</v>
      </c>
      <c r="H46" s="316">
        <v>0</v>
      </c>
      <c r="I46" s="315">
        <v>0</v>
      </c>
      <c r="J46" s="316">
        <v>0</v>
      </c>
      <c r="L46" s="54" t="s">
        <v>23</v>
      </c>
      <c r="M46" s="54" t="s">
        <v>1</v>
      </c>
      <c r="N46" s="54" t="s">
        <v>36</v>
      </c>
      <c r="O46" s="54" t="s">
        <v>21</v>
      </c>
    </row>
    <row r="47" spans="1:15" x14ac:dyDescent="0.35">
      <c r="A47" s="95"/>
      <c r="B47" s="95"/>
      <c r="C47" s="186"/>
      <c r="D47" s="187" t="s">
        <v>11</v>
      </c>
      <c r="E47" s="61">
        <v>2245.4299999999998</v>
      </c>
      <c r="F47" s="62">
        <v>1.36</v>
      </c>
      <c r="G47" s="188">
        <v>2246.79</v>
      </c>
      <c r="H47" s="318">
        <v>0</v>
      </c>
      <c r="I47" s="189">
        <v>1539028.6821000001</v>
      </c>
      <c r="J47" s="318">
        <v>0</v>
      </c>
      <c r="L47" s="54" t="s">
        <v>23</v>
      </c>
      <c r="M47" s="54" t="s">
        <v>1</v>
      </c>
      <c r="N47" s="54" t="s">
        <v>36</v>
      </c>
      <c r="O47" s="54" t="s">
        <v>22</v>
      </c>
    </row>
    <row r="48" spans="1:15" x14ac:dyDescent="0.35">
      <c r="A48" s="95"/>
      <c r="B48" s="95"/>
      <c r="C48" s="190" t="str">
        <f>$S$10</f>
        <v>PGT (Other)</v>
      </c>
      <c r="D48" s="191" t="s">
        <v>12</v>
      </c>
      <c r="E48" s="66">
        <v>188.57</v>
      </c>
      <c r="F48" s="67">
        <v>0</v>
      </c>
      <c r="G48" s="192">
        <v>188.57</v>
      </c>
      <c r="H48" s="193">
        <v>192922.19560000001</v>
      </c>
      <c r="I48" s="316">
        <v>0</v>
      </c>
      <c r="J48" s="316">
        <v>0</v>
      </c>
      <c r="L48" s="54" t="s">
        <v>23</v>
      </c>
      <c r="M48" s="54" t="s">
        <v>1</v>
      </c>
      <c r="N48" s="54" t="s">
        <v>37</v>
      </c>
      <c r="O48" s="54" t="s">
        <v>21</v>
      </c>
    </row>
    <row r="49" spans="1:15" x14ac:dyDescent="0.35">
      <c r="A49" s="200"/>
      <c r="B49" s="200"/>
      <c r="C49" s="200"/>
      <c r="D49" s="150" t="s">
        <v>11</v>
      </c>
      <c r="E49" s="71">
        <v>283.49</v>
      </c>
      <c r="F49" s="72">
        <v>1.1000000000000001</v>
      </c>
      <c r="G49" s="201">
        <v>284.58999999999997</v>
      </c>
      <c r="H49" s="203">
        <v>291158.33720000001</v>
      </c>
      <c r="I49" s="203">
        <v>194941.30410000001</v>
      </c>
      <c r="J49" s="325">
        <v>0</v>
      </c>
      <c r="L49" s="54" t="s">
        <v>23</v>
      </c>
      <c r="M49" s="54" t="s">
        <v>1</v>
      </c>
      <c r="N49" s="54" t="s">
        <v>37</v>
      </c>
      <c r="O49" s="54" t="s">
        <v>22</v>
      </c>
    </row>
    <row r="50" spans="1:15" x14ac:dyDescent="0.35">
      <c r="A50" s="183" t="s">
        <v>24</v>
      </c>
      <c r="B50" s="95" t="s">
        <v>176</v>
      </c>
      <c r="C50" s="95" t="s">
        <v>6</v>
      </c>
      <c r="D50" s="184" t="s">
        <v>12</v>
      </c>
      <c r="E50" s="74">
        <v>194533.13</v>
      </c>
      <c r="F50" s="75">
        <v>603.83000000000004</v>
      </c>
      <c r="G50" s="185">
        <v>195136.96</v>
      </c>
      <c r="H50" s="322">
        <v>0</v>
      </c>
      <c r="I50" s="323">
        <v>0</v>
      </c>
      <c r="J50" s="323">
        <v>0</v>
      </c>
      <c r="L50" s="54" t="s">
        <v>24</v>
      </c>
      <c r="M50" s="54" t="s">
        <v>2</v>
      </c>
      <c r="N50" s="54" t="s">
        <v>6</v>
      </c>
      <c r="O50" s="54" t="s">
        <v>21</v>
      </c>
    </row>
    <row r="51" spans="1:15" x14ac:dyDescent="0.35">
      <c r="A51" s="95"/>
      <c r="B51" s="95"/>
      <c r="C51" s="186"/>
      <c r="D51" s="187" t="s">
        <v>11</v>
      </c>
      <c r="E51" s="61">
        <v>567.03</v>
      </c>
      <c r="F51" s="62">
        <v>0</v>
      </c>
      <c r="G51" s="188">
        <v>567.03</v>
      </c>
      <c r="H51" s="326">
        <v>0</v>
      </c>
      <c r="I51" s="318">
        <v>0</v>
      </c>
      <c r="J51" s="189">
        <v>498555.4572</v>
      </c>
      <c r="L51" s="54" t="s">
        <v>24</v>
      </c>
      <c r="M51" s="54" t="s">
        <v>2</v>
      </c>
      <c r="N51" s="54" t="s">
        <v>6</v>
      </c>
      <c r="O51" s="54" t="s">
        <v>22</v>
      </c>
    </row>
    <row r="52" spans="1:15" x14ac:dyDescent="0.35">
      <c r="A52" s="95"/>
      <c r="B52" s="95"/>
      <c r="C52" s="190" t="str">
        <f>$S$8</f>
        <v>PGT (UG fee)</v>
      </c>
      <c r="D52" s="184" t="s">
        <v>12</v>
      </c>
      <c r="E52" s="66">
        <v>3022.62</v>
      </c>
      <c r="F52" s="67">
        <v>34.6</v>
      </c>
      <c r="G52" s="192">
        <v>3057.22</v>
      </c>
      <c r="H52" s="324">
        <v>0</v>
      </c>
      <c r="I52" s="316">
        <v>0</v>
      </c>
      <c r="J52" s="316">
        <v>0</v>
      </c>
      <c r="L52" s="54" t="s">
        <v>24</v>
      </c>
      <c r="M52" s="54" t="s">
        <v>2</v>
      </c>
      <c r="N52" s="54" t="s">
        <v>30</v>
      </c>
      <c r="O52" s="54" t="s">
        <v>21</v>
      </c>
    </row>
    <row r="53" spans="1:15" x14ac:dyDescent="0.35">
      <c r="A53" s="95"/>
      <c r="B53" s="95"/>
      <c r="C53" s="186"/>
      <c r="D53" s="187" t="s">
        <v>11</v>
      </c>
      <c r="E53" s="61">
        <v>30</v>
      </c>
      <c r="F53" s="62">
        <v>0</v>
      </c>
      <c r="G53" s="188">
        <v>30</v>
      </c>
      <c r="H53" s="317">
        <v>0</v>
      </c>
      <c r="I53" s="189">
        <v>20549.7</v>
      </c>
      <c r="J53" s="318">
        <v>0</v>
      </c>
      <c r="L53" s="54" t="s">
        <v>24</v>
      </c>
      <c r="M53" s="54" t="s">
        <v>2</v>
      </c>
      <c r="N53" s="54" t="s">
        <v>30</v>
      </c>
      <c r="O53" s="54" t="s">
        <v>22</v>
      </c>
    </row>
    <row r="54" spans="1:15" x14ac:dyDescent="0.35">
      <c r="A54" s="95"/>
      <c r="B54" s="95"/>
      <c r="C54" s="190" t="str">
        <f>$S$9</f>
        <v>PGT (Masters' loan)</v>
      </c>
      <c r="D54" s="191" t="s">
        <v>12</v>
      </c>
      <c r="E54" s="66">
        <v>3130.37</v>
      </c>
      <c r="F54" s="67">
        <v>3.23</v>
      </c>
      <c r="G54" s="192">
        <v>3133.6</v>
      </c>
      <c r="H54" s="316">
        <v>0</v>
      </c>
      <c r="I54" s="315">
        <v>0</v>
      </c>
      <c r="J54" s="316">
        <v>0</v>
      </c>
      <c r="L54" s="54" t="s">
        <v>24</v>
      </c>
      <c r="M54" s="54" t="s">
        <v>2</v>
      </c>
      <c r="N54" s="54" t="s">
        <v>36</v>
      </c>
      <c r="O54" s="54" t="s">
        <v>21</v>
      </c>
    </row>
    <row r="55" spans="1:15" x14ac:dyDescent="0.35">
      <c r="A55" s="95"/>
      <c r="B55" s="95"/>
      <c r="C55" s="186"/>
      <c r="D55" s="187" t="s">
        <v>11</v>
      </c>
      <c r="E55" s="61">
        <v>13059.27</v>
      </c>
      <c r="F55" s="62">
        <v>17.809999999999999</v>
      </c>
      <c r="G55" s="188">
        <v>13077.08</v>
      </c>
      <c r="H55" s="318">
        <v>0</v>
      </c>
      <c r="I55" s="189">
        <v>8957669.0292000007</v>
      </c>
      <c r="J55" s="318">
        <v>0</v>
      </c>
      <c r="L55" s="54" t="s">
        <v>24</v>
      </c>
      <c r="M55" s="54" t="s">
        <v>2</v>
      </c>
      <c r="N55" s="54" t="s">
        <v>36</v>
      </c>
      <c r="O55" s="54" t="s">
        <v>22</v>
      </c>
    </row>
    <row r="56" spans="1:15" x14ac:dyDescent="0.35">
      <c r="A56" s="95"/>
      <c r="B56" s="95"/>
      <c r="C56" s="190" t="str">
        <f>$S$10</f>
        <v>PGT (Other)</v>
      </c>
      <c r="D56" s="191" t="s">
        <v>12</v>
      </c>
      <c r="E56" s="66">
        <v>648.47</v>
      </c>
      <c r="F56" s="67">
        <v>2.91</v>
      </c>
      <c r="G56" s="192">
        <v>651.38</v>
      </c>
      <c r="H56" s="193">
        <v>666413.8504</v>
      </c>
      <c r="I56" s="316">
        <v>0</v>
      </c>
      <c r="J56" s="316">
        <v>0</v>
      </c>
      <c r="L56" s="54" t="s">
        <v>24</v>
      </c>
      <c r="M56" s="54" t="s">
        <v>2</v>
      </c>
      <c r="N56" s="54" t="s">
        <v>37</v>
      </c>
      <c r="O56" s="54" t="s">
        <v>21</v>
      </c>
    </row>
    <row r="57" spans="1:15" x14ac:dyDescent="0.35">
      <c r="A57" s="95"/>
      <c r="B57" s="194"/>
      <c r="C57" s="194"/>
      <c r="D57" s="195" t="s">
        <v>11</v>
      </c>
      <c r="E57" s="196">
        <v>522.20000000000005</v>
      </c>
      <c r="F57" s="197">
        <v>2.75</v>
      </c>
      <c r="G57" s="198">
        <v>524.95000000000005</v>
      </c>
      <c r="H57" s="199">
        <v>537065.84600000002</v>
      </c>
      <c r="I57" s="199">
        <v>359585.50050000002</v>
      </c>
      <c r="J57" s="319">
        <v>0</v>
      </c>
      <c r="L57" s="54" t="s">
        <v>24</v>
      </c>
      <c r="M57" s="54" t="s">
        <v>2</v>
      </c>
      <c r="N57" s="54" t="s">
        <v>37</v>
      </c>
      <c r="O57" s="54" t="s">
        <v>22</v>
      </c>
    </row>
    <row r="58" spans="1:15" x14ac:dyDescent="0.35">
      <c r="A58" s="95"/>
      <c r="B58" s="539" t="s">
        <v>94</v>
      </c>
      <c r="C58" s="186" t="s">
        <v>6</v>
      </c>
      <c r="D58" s="187" t="s">
        <v>12</v>
      </c>
      <c r="E58" s="204">
        <v>8695</v>
      </c>
      <c r="F58" s="205">
        <v>33.26</v>
      </c>
      <c r="G58" s="206">
        <v>8728.26</v>
      </c>
      <c r="H58" s="327">
        <v>0</v>
      </c>
      <c r="I58" s="328">
        <v>0</v>
      </c>
      <c r="J58" s="328">
        <v>0</v>
      </c>
      <c r="L58" s="54" t="s">
        <v>24</v>
      </c>
      <c r="M58" s="54" t="s">
        <v>14</v>
      </c>
      <c r="N58" s="54" t="s">
        <v>6</v>
      </c>
      <c r="O58" s="54" t="s">
        <v>21</v>
      </c>
    </row>
    <row r="59" spans="1:15" x14ac:dyDescent="0.35">
      <c r="A59" s="95"/>
      <c r="B59" s="539"/>
      <c r="C59" s="207" t="str">
        <f>$S$8</f>
        <v>PGT (UG fee)</v>
      </c>
      <c r="D59" s="187" t="s">
        <v>12</v>
      </c>
      <c r="E59" s="208">
        <v>4.5</v>
      </c>
      <c r="F59" s="209">
        <v>0</v>
      </c>
      <c r="G59" s="206">
        <v>4.5</v>
      </c>
      <c r="H59" s="327">
        <v>0</v>
      </c>
      <c r="I59" s="329">
        <v>0</v>
      </c>
      <c r="J59" s="329">
        <v>0</v>
      </c>
      <c r="L59" s="54" t="s">
        <v>24</v>
      </c>
      <c r="M59" s="54" t="s">
        <v>14</v>
      </c>
      <c r="N59" s="54" t="s">
        <v>30</v>
      </c>
      <c r="O59" s="54" t="s">
        <v>21</v>
      </c>
    </row>
    <row r="60" spans="1:15" x14ac:dyDescent="0.35">
      <c r="A60" s="95"/>
      <c r="B60" s="95"/>
      <c r="C60" s="207" t="str">
        <f>$S$9</f>
        <v>PGT (Masters' loan)</v>
      </c>
      <c r="D60" s="187" t="s">
        <v>12</v>
      </c>
      <c r="E60" s="208">
        <v>10</v>
      </c>
      <c r="F60" s="209">
        <v>0</v>
      </c>
      <c r="G60" s="206">
        <v>10</v>
      </c>
      <c r="H60" s="329">
        <v>0</v>
      </c>
      <c r="I60" s="329">
        <v>0</v>
      </c>
      <c r="J60" s="329">
        <v>0</v>
      </c>
      <c r="L60" s="54" t="s">
        <v>24</v>
      </c>
      <c r="M60" s="54" t="s">
        <v>14</v>
      </c>
      <c r="N60" s="54" t="s">
        <v>36</v>
      </c>
      <c r="O60" s="54" t="s">
        <v>21</v>
      </c>
    </row>
    <row r="61" spans="1:15" x14ac:dyDescent="0.35">
      <c r="A61" s="95"/>
      <c r="B61" s="194"/>
      <c r="C61" s="210" t="str">
        <f>$S$10</f>
        <v>PGT (Other)</v>
      </c>
      <c r="D61" s="211" t="s">
        <v>12</v>
      </c>
      <c r="E61" s="212">
        <v>0</v>
      </c>
      <c r="F61" s="213">
        <v>0</v>
      </c>
      <c r="G61" s="214">
        <v>0</v>
      </c>
      <c r="H61" s="330">
        <v>0</v>
      </c>
      <c r="I61" s="330">
        <v>0</v>
      </c>
      <c r="J61" s="330">
        <v>0</v>
      </c>
      <c r="L61" s="54" t="s">
        <v>24</v>
      </c>
      <c r="M61" s="54" t="s">
        <v>14</v>
      </c>
      <c r="N61" s="54" t="s">
        <v>37</v>
      </c>
      <c r="O61" s="54" t="s">
        <v>21</v>
      </c>
    </row>
    <row r="62" spans="1:15" x14ac:dyDescent="0.35">
      <c r="A62" s="95"/>
      <c r="B62" s="95" t="s">
        <v>180</v>
      </c>
      <c r="C62" s="95" t="s">
        <v>6</v>
      </c>
      <c r="D62" s="184" t="s">
        <v>12</v>
      </c>
      <c r="E62" s="74">
        <v>22535.08</v>
      </c>
      <c r="F62" s="75">
        <v>7.76</v>
      </c>
      <c r="G62" s="185">
        <v>22542.84</v>
      </c>
      <c r="H62" s="315">
        <v>0</v>
      </c>
      <c r="I62" s="320">
        <v>0</v>
      </c>
      <c r="J62" s="320">
        <v>0</v>
      </c>
      <c r="L62" s="54" t="s">
        <v>24</v>
      </c>
      <c r="M62" s="54" t="s">
        <v>1</v>
      </c>
      <c r="N62" s="54" t="s">
        <v>6</v>
      </c>
      <c r="O62" s="54" t="s">
        <v>21</v>
      </c>
    </row>
    <row r="63" spans="1:15" x14ac:dyDescent="0.35">
      <c r="A63" s="95"/>
      <c r="B63" s="95"/>
      <c r="C63" s="186"/>
      <c r="D63" s="187" t="s">
        <v>11</v>
      </c>
      <c r="E63" s="61">
        <v>29.3</v>
      </c>
      <c r="F63" s="62">
        <v>0</v>
      </c>
      <c r="G63" s="188">
        <v>29.3</v>
      </c>
      <c r="H63" s="317">
        <v>0</v>
      </c>
      <c r="I63" s="318">
        <v>0</v>
      </c>
      <c r="J63" s="318">
        <v>0</v>
      </c>
      <c r="L63" s="54" t="s">
        <v>24</v>
      </c>
      <c r="M63" s="54" t="s">
        <v>1</v>
      </c>
      <c r="N63" s="54" t="s">
        <v>6</v>
      </c>
      <c r="O63" s="54" t="s">
        <v>22</v>
      </c>
    </row>
    <row r="64" spans="1:15" x14ac:dyDescent="0.35">
      <c r="A64" s="95"/>
      <c r="B64" s="95"/>
      <c r="C64" s="190" t="str">
        <f>$S$8</f>
        <v>PGT (UG fee)</v>
      </c>
      <c r="D64" s="184" t="s">
        <v>12</v>
      </c>
      <c r="E64" s="66">
        <v>652.52</v>
      </c>
      <c r="F64" s="67">
        <v>0.31</v>
      </c>
      <c r="G64" s="192">
        <v>652.83000000000004</v>
      </c>
      <c r="H64" s="324">
        <v>0</v>
      </c>
      <c r="I64" s="316">
        <v>0</v>
      </c>
      <c r="J64" s="316">
        <v>0</v>
      </c>
      <c r="L64" s="54" t="s">
        <v>24</v>
      </c>
      <c r="M64" s="54" t="s">
        <v>1</v>
      </c>
      <c r="N64" s="54" t="s">
        <v>30</v>
      </c>
      <c r="O64" s="54" t="s">
        <v>21</v>
      </c>
    </row>
    <row r="65" spans="1:15" x14ac:dyDescent="0.35">
      <c r="A65" s="95"/>
      <c r="B65" s="95"/>
      <c r="C65" s="186"/>
      <c r="D65" s="187" t="s">
        <v>11</v>
      </c>
      <c r="E65" s="61">
        <v>0</v>
      </c>
      <c r="F65" s="62">
        <v>0</v>
      </c>
      <c r="G65" s="188">
        <v>0</v>
      </c>
      <c r="H65" s="317">
        <v>0</v>
      </c>
      <c r="I65" s="189">
        <v>0</v>
      </c>
      <c r="J65" s="318">
        <v>0</v>
      </c>
      <c r="L65" s="54" t="s">
        <v>24</v>
      </c>
      <c r="M65" s="54" t="s">
        <v>1</v>
      </c>
      <c r="N65" s="54" t="s">
        <v>30</v>
      </c>
      <c r="O65" s="54" t="s">
        <v>22</v>
      </c>
    </row>
    <row r="66" spans="1:15" x14ac:dyDescent="0.35">
      <c r="A66" s="95"/>
      <c r="B66" s="95"/>
      <c r="C66" s="190" t="str">
        <f>$S$9</f>
        <v>PGT (Masters' loan)</v>
      </c>
      <c r="D66" s="191" t="s">
        <v>12</v>
      </c>
      <c r="E66" s="66">
        <v>1717.01</v>
      </c>
      <c r="F66" s="67">
        <v>2.21</v>
      </c>
      <c r="G66" s="192">
        <v>1719.22</v>
      </c>
      <c r="H66" s="316">
        <v>0</v>
      </c>
      <c r="I66" s="324">
        <v>0</v>
      </c>
      <c r="J66" s="316">
        <v>0</v>
      </c>
      <c r="L66" s="54" t="s">
        <v>24</v>
      </c>
      <c r="M66" s="54" t="s">
        <v>1</v>
      </c>
      <c r="N66" s="54" t="s">
        <v>36</v>
      </c>
      <c r="O66" s="54" t="s">
        <v>21</v>
      </c>
    </row>
    <row r="67" spans="1:15" x14ac:dyDescent="0.35">
      <c r="A67" s="95"/>
      <c r="B67" s="95"/>
      <c r="C67" s="186"/>
      <c r="D67" s="187" t="s">
        <v>11</v>
      </c>
      <c r="E67" s="61">
        <v>4527.1000000000004</v>
      </c>
      <c r="F67" s="62">
        <v>4.8600000000000003</v>
      </c>
      <c r="G67" s="188">
        <v>4531.96</v>
      </c>
      <c r="H67" s="318">
        <v>0</v>
      </c>
      <c r="I67" s="202">
        <v>3104347.2804</v>
      </c>
      <c r="J67" s="321">
        <v>0</v>
      </c>
      <c r="L67" s="54" t="s">
        <v>24</v>
      </c>
      <c r="M67" s="54" t="s">
        <v>1</v>
      </c>
      <c r="N67" s="54" t="s">
        <v>36</v>
      </c>
      <c r="O67" s="54" t="s">
        <v>22</v>
      </c>
    </row>
    <row r="68" spans="1:15" x14ac:dyDescent="0.35">
      <c r="A68" s="95"/>
      <c r="B68" s="95"/>
      <c r="C68" s="190" t="str">
        <f>$S$10</f>
        <v>PGT (Other)</v>
      </c>
      <c r="D68" s="191" t="s">
        <v>12</v>
      </c>
      <c r="E68" s="66">
        <v>2130.52</v>
      </c>
      <c r="F68" s="67">
        <v>4.16</v>
      </c>
      <c r="G68" s="192">
        <v>2134.6799999999998</v>
      </c>
      <c r="H68" s="193">
        <v>2183948.4144000001</v>
      </c>
      <c r="I68" s="316">
        <v>0</v>
      </c>
      <c r="J68" s="316">
        <v>0</v>
      </c>
      <c r="L68" s="54" t="s">
        <v>24</v>
      </c>
      <c r="M68" s="54" t="s">
        <v>1</v>
      </c>
      <c r="N68" s="54" t="s">
        <v>37</v>
      </c>
      <c r="O68" s="54" t="s">
        <v>21</v>
      </c>
    </row>
    <row r="69" spans="1:15" x14ac:dyDescent="0.35">
      <c r="A69" s="200"/>
      <c r="B69" s="200"/>
      <c r="C69" s="200"/>
      <c r="D69" s="150" t="s">
        <v>11</v>
      </c>
      <c r="E69" s="71">
        <v>570.67999999999995</v>
      </c>
      <c r="F69" s="72">
        <v>2.54</v>
      </c>
      <c r="G69" s="201">
        <v>573.22</v>
      </c>
      <c r="H69" s="202">
        <v>586449.91760000004</v>
      </c>
      <c r="I69" s="202">
        <v>392649.96779999998</v>
      </c>
      <c r="J69" s="318">
        <v>0</v>
      </c>
      <c r="L69" s="54" t="s">
        <v>24</v>
      </c>
      <c r="M69" s="54" t="s">
        <v>1</v>
      </c>
      <c r="N69" s="54" t="s">
        <v>37</v>
      </c>
      <c r="O69" s="54" t="s">
        <v>22</v>
      </c>
    </row>
    <row r="70" spans="1:15" x14ac:dyDescent="0.35">
      <c r="A70" s="183" t="s">
        <v>9</v>
      </c>
      <c r="B70" s="95" t="s">
        <v>176</v>
      </c>
      <c r="C70" s="95" t="s">
        <v>6</v>
      </c>
      <c r="D70" s="184" t="s">
        <v>12</v>
      </c>
      <c r="E70" s="74">
        <v>391901.54</v>
      </c>
      <c r="F70" s="75">
        <v>878.9</v>
      </c>
      <c r="G70" s="185">
        <v>392780.44</v>
      </c>
      <c r="H70" s="322">
        <v>0</v>
      </c>
      <c r="I70" s="323">
        <v>0</v>
      </c>
      <c r="J70" s="323">
        <v>0</v>
      </c>
      <c r="L70" s="54" t="s">
        <v>9</v>
      </c>
      <c r="M70" s="54" t="s">
        <v>2</v>
      </c>
      <c r="N70" s="54" t="s">
        <v>6</v>
      </c>
      <c r="O70" s="54" t="s">
        <v>21</v>
      </c>
    </row>
    <row r="71" spans="1:15" x14ac:dyDescent="0.35">
      <c r="A71" s="95"/>
      <c r="B71" s="95"/>
      <c r="C71" s="186"/>
      <c r="D71" s="187" t="s">
        <v>11</v>
      </c>
      <c r="E71" s="61">
        <v>1496.55</v>
      </c>
      <c r="F71" s="62">
        <v>0</v>
      </c>
      <c r="G71" s="188">
        <v>1496.55</v>
      </c>
      <c r="H71" s="326">
        <v>0</v>
      </c>
      <c r="I71" s="318">
        <v>0</v>
      </c>
      <c r="J71" s="189">
        <v>1012176.627</v>
      </c>
      <c r="L71" s="54" t="s">
        <v>9</v>
      </c>
      <c r="M71" s="54" t="s">
        <v>2</v>
      </c>
      <c r="N71" s="54" t="s">
        <v>6</v>
      </c>
      <c r="O71" s="54" t="s">
        <v>22</v>
      </c>
    </row>
    <row r="72" spans="1:15" x14ac:dyDescent="0.35">
      <c r="A72" s="95"/>
      <c r="B72" s="95"/>
      <c r="C72" s="190" t="str">
        <f>$S$8</f>
        <v>PGT (UG fee)</v>
      </c>
      <c r="D72" s="184" t="s">
        <v>12</v>
      </c>
      <c r="E72" s="66">
        <v>114</v>
      </c>
      <c r="F72" s="67">
        <v>0</v>
      </c>
      <c r="G72" s="192">
        <v>114</v>
      </c>
      <c r="H72" s="324">
        <v>0</v>
      </c>
      <c r="I72" s="316">
        <v>0</v>
      </c>
      <c r="J72" s="316">
        <v>0</v>
      </c>
      <c r="L72" s="54" t="s">
        <v>9</v>
      </c>
      <c r="M72" s="54" t="s">
        <v>2</v>
      </c>
      <c r="N72" s="54" t="s">
        <v>30</v>
      </c>
      <c r="O72" s="54" t="s">
        <v>21</v>
      </c>
    </row>
    <row r="73" spans="1:15" x14ac:dyDescent="0.35">
      <c r="A73" s="95"/>
      <c r="B73" s="95"/>
      <c r="C73" s="186"/>
      <c r="D73" s="187" t="s">
        <v>11</v>
      </c>
      <c r="E73" s="61">
        <v>0</v>
      </c>
      <c r="F73" s="62">
        <v>0</v>
      </c>
      <c r="G73" s="188">
        <v>0</v>
      </c>
      <c r="H73" s="317">
        <v>0</v>
      </c>
      <c r="I73" s="318">
        <v>0</v>
      </c>
      <c r="J73" s="318">
        <v>0</v>
      </c>
      <c r="L73" s="54" t="s">
        <v>9</v>
      </c>
      <c r="M73" s="54" t="s">
        <v>2</v>
      </c>
      <c r="N73" s="54" t="s">
        <v>30</v>
      </c>
      <c r="O73" s="54" t="s">
        <v>22</v>
      </c>
    </row>
    <row r="74" spans="1:15" x14ac:dyDescent="0.35">
      <c r="A74" s="95"/>
      <c r="B74" s="95"/>
      <c r="C74" s="190" t="str">
        <f>$S$9</f>
        <v>PGT (Masters' loan)</v>
      </c>
      <c r="D74" s="191" t="s">
        <v>12</v>
      </c>
      <c r="E74" s="66">
        <v>8283.6</v>
      </c>
      <c r="F74" s="67">
        <v>8.41</v>
      </c>
      <c r="G74" s="192">
        <v>8292.01</v>
      </c>
      <c r="H74" s="324">
        <v>0</v>
      </c>
      <c r="I74" s="316">
        <v>0</v>
      </c>
      <c r="J74" s="316">
        <v>0</v>
      </c>
      <c r="L74" s="54" t="s">
        <v>9</v>
      </c>
      <c r="M74" s="54" t="s">
        <v>2</v>
      </c>
      <c r="N74" s="54" t="s">
        <v>36</v>
      </c>
      <c r="O74" s="54" t="s">
        <v>21</v>
      </c>
    </row>
    <row r="75" spans="1:15" x14ac:dyDescent="0.35">
      <c r="A75" s="95"/>
      <c r="B75" s="95"/>
      <c r="C75" s="186"/>
      <c r="D75" s="187" t="s">
        <v>11</v>
      </c>
      <c r="E75" s="61">
        <v>25392.76</v>
      </c>
      <c r="F75" s="62">
        <v>14.98</v>
      </c>
      <c r="G75" s="188">
        <v>25407.74</v>
      </c>
      <c r="H75" s="317">
        <v>0</v>
      </c>
      <c r="I75" s="318">
        <v>0</v>
      </c>
      <c r="J75" s="318">
        <v>0</v>
      </c>
      <c r="L75" s="54" t="s">
        <v>9</v>
      </c>
      <c r="M75" s="54" t="s">
        <v>2</v>
      </c>
      <c r="N75" s="54" t="s">
        <v>36</v>
      </c>
      <c r="O75" s="54" t="s">
        <v>22</v>
      </c>
    </row>
    <row r="76" spans="1:15" x14ac:dyDescent="0.35">
      <c r="A76" s="95"/>
      <c r="B76" s="95"/>
      <c r="C76" s="190" t="str">
        <f>$S$10</f>
        <v>PGT (Other)</v>
      </c>
      <c r="D76" s="191" t="s">
        <v>12</v>
      </c>
      <c r="E76" s="66">
        <v>1581.73</v>
      </c>
      <c r="F76" s="67">
        <v>23.03</v>
      </c>
      <c r="G76" s="192">
        <v>1604.76</v>
      </c>
      <c r="H76" s="324">
        <v>0</v>
      </c>
      <c r="I76" s="316">
        <v>0</v>
      </c>
      <c r="J76" s="316">
        <v>0</v>
      </c>
      <c r="L76" s="54" t="s">
        <v>9</v>
      </c>
      <c r="M76" s="54" t="s">
        <v>2</v>
      </c>
      <c r="N76" s="54" t="s">
        <v>37</v>
      </c>
      <c r="O76" s="54" t="s">
        <v>21</v>
      </c>
    </row>
    <row r="77" spans="1:15" x14ac:dyDescent="0.35">
      <c r="A77" s="95"/>
      <c r="B77" s="194"/>
      <c r="C77" s="194"/>
      <c r="D77" s="195" t="s">
        <v>11</v>
      </c>
      <c r="E77" s="196">
        <v>228.8</v>
      </c>
      <c r="F77" s="197">
        <v>0.81</v>
      </c>
      <c r="G77" s="198">
        <v>229.61</v>
      </c>
      <c r="H77" s="331">
        <v>0</v>
      </c>
      <c r="I77" s="319">
        <v>0</v>
      </c>
      <c r="J77" s="319">
        <v>0</v>
      </c>
      <c r="L77" s="54" t="s">
        <v>9</v>
      </c>
      <c r="M77" s="54" t="s">
        <v>2</v>
      </c>
      <c r="N77" s="54" t="s">
        <v>37</v>
      </c>
      <c r="O77" s="54" t="s">
        <v>22</v>
      </c>
    </row>
    <row r="78" spans="1:15" x14ac:dyDescent="0.35">
      <c r="A78" s="95"/>
      <c r="B78" s="95" t="s">
        <v>180</v>
      </c>
      <c r="C78" s="95" t="s">
        <v>6</v>
      </c>
      <c r="D78" s="184" t="s">
        <v>12</v>
      </c>
      <c r="E78" s="74">
        <v>29446.52</v>
      </c>
      <c r="F78" s="75">
        <v>10.83</v>
      </c>
      <c r="G78" s="185">
        <v>29457.35</v>
      </c>
      <c r="H78" s="315">
        <v>0</v>
      </c>
      <c r="I78" s="320">
        <v>0</v>
      </c>
      <c r="J78" s="320">
        <v>0</v>
      </c>
      <c r="L78" s="54" t="s">
        <v>9</v>
      </c>
      <c r="M78" s="54" t="s">
        <v>1</v>
      </c>
      <c r="N78" s="54" t="s">
        <v>6</v>
      </c>
      <c r="O78" s="54" t="s">
        <v>21</v>
      </c>
    </row>
    <row r="79" spans="1:15" x14ac:dyDescent="0.35">
      <c r="A79" s="95"/>
      <c r="B79" s="95"/>
      <c r="C79" s="186"/>
      <c r="D79" s="187" t="s">
        <v>11</v>
      </c>
      <c r="E79" s="61">
        <v>142.41</v>
      </c>
      <c r="F79" s="62">
        <v>0</v>
      </c>
      <c r="G79" s="188">
        <v>142.41</v>
      </c>
      <c r="H79" s="317">
        <v>0</v>
      </c>
      <c r="I79" s="318">
        <v>0</v>
      </c>
      <c r="J79" s="318">
        <v>0</v>
      </c>
      <c r="L79" s="54" t="s">
        <v>9</v>
      </c>
      <c r="M79" s="54" t="s">
        <v>1</v>
      </c>
      <c r="N79" s="54" t="s">
        <v>6</v>
      </c>
      <c r="O79" s="54" t="s">
        <v>22</v>
      </c>
    </row>
    <row r="80" spans="1:15" x14ac:dyDescent="0.35">
      <c r="A80" s="95"/>
      <c r="B80" s="95"/>
      <c r="C80" s="190" t="str">
        <f>$S$8</f>
        <v>PGT (UG fee)</v>
      </c>
      <c r="D80" s="184" t="s">
        <v>12</v>
      </c>
      <c r="E80" s="66">
        <v>9.6999999999999993</v>
      </c>
      <c r="F80" s="67">
        <v>0</v>
      </c>
      <c r="G80" s="192">
        <v>9.6999999999999993</v>
      </c>
      <c r="H80" s="315">
        <v>0</v>
      </c>
      <c r="I80" s="316">
        <v>0</v>
      </c>
      <c r="J80" s="316">
        <v>0</v>
      </c>
      <c r="L80" s="54" t="s">
        <v>9</v>
      </c>
      <c r="M80" s="54" t="s">
        <v>1</v>
      </c>
      <c r="N80" s="54" t="s">
        <v>30</v>
      </c>
      <c r="O80" s="54" t="s">
        <v>21</v>
      </c>
    </row>
    <row r="81" spans="1:17" x14ac:dyDescent="0.35">
      <c r="A81" s="95"/>
      <c r="B81" s="95"/>
      <c r="C81" s="186"/>
      <c r="D81" s="187" t="s">
        <v>11</v>
      </c>
      <c r="E81" s="61">
        <v>0</v>
      </c>
      <c r="F81" s="62">
        <v>0</v>
      </c>
      <c r="G81" s="188">
        <v>0</v>
      </c>
      <c r="H81" s="317">
        <v>0</v>
      </c>
      <c r="I81" s="318">
        <v>0</v>
      </c>
      <c r="J81" s="318">
        <v>0</v>
      </c>
      <c r="L81" s="54" t="s">
        <v>9</v>
      </c>
      <c r="M81" s="54" t="s">
        <v>1</v>
      </c>
      <c r="N81" s="54" t="s">
        <v>30</v>
      </c>
      <c r="O81" s="54" t="s">
        <v>22</v>
      </c>
    </row>
    <row r="82" spans="1:17" x14ac:dyDescent="0.35">
      <c r="A82" s="95"/>
      <c r="B82" s="95"/>
      <c r="C82" s="190" t="str">
        <f>$S$9</f>
        <v>PGT (Masters' loan)</v>
      </c>
      <c r="D82" s="191" t="s">
        <v>12</v>
      </c>
      <c r="E82" s="66">
        <v>3748.95</v>
      </c>
      <c r="F82" s="67">
        <v>1.62</v>
      </c>
      <c r="G82" s="192">
        <v>3750.57</v>
      </c>
      <c r="H82" s="315">
        <v>0</v>
      </c>
      <c r="I82" s="316">
        <v>0</v>
      </c>
      <c r="J82" s="316">
        <v>0</v>
      </c>
      <c r="L82" s="54" t="s">
        <v>9</v>
      </c>
      <c r="M82" s="54" t="s">
        <v>1</v>
      </c>
      <c r="N82" s="54" t="s">
        <v>36</v>
      </c>
      <c r="O82" s="54" t="s">
        <v>21</v>
      </c>
    </row>
    <row r="83" spans="1:17" x14ac:dyDescent="0.35">
      <c r="A83" s="95"/>
      <c r="B83" s="95"/>
      <c r="C83" s="186"/>
      <c r="D83" s="187" t="s">
        <v>11</v>
      </c>
      <c r="E83" s="61">
        <v>8291.06</v>
      </c>
      <c r="F83" s="62">
        <v>8.7899999999999991</v>
      </c>
      <c r="G83" s="188">
        <v>8299.85</v>
      </c>
      <c r="H83" s="317">
        <v>0</v>
      </c>
      <c r="I83" s="318">
        <v>0</v>
      </c>
      <c r="J83" s="318">
        <v>0</v>
      </c>
      <c r="L83" s="54" t="s">
        <v>9</v>
      </c>
      <c r="M83" s="54" t="s">
        <v>1</v>
      </c>
      <c r="N83" s="54" t="s">
        <v>36</v>
      </c>
      <c r="O83" s="54" t="s">
        <v>22</v>
      </c>
    </row>
    <row r="84" spans="1:17" x14ac:dyDescent="0.35">
      <c r="A84" s="95"/>
      <c r="B84" s="95"/>
      <c r="C84" s="190" t="str">
        <f>$S$10</f>
        <v>PGT (Other)</v>
      </c>
      <c r="D84" s="191" t="s">
        <v>12</v>
      </c>
      <c r="E84" s="66">
        <v>2736.65</v>
      </c>
      <c r="F84" s="67">
        <v>6.79</v>
      </c>
      <c r="G84" s="192">
        <v>2743.44</v>
      </c>
      <c r="H84" s="324">
        <v>0</v>
      </c>
      <c r="I84" s="316">
        <v>0</v>
      </c>
      <c r="J84" s="316">
        <v>0</v>
      </c>
      <c r="L84" s="54" t="s">
        <v>9</v>
      </c>
      <c r="M84" s="54" t="s">
        <v>1</v>
      </c>
      <c r="N84" s="54" t="s">
        <v>37</v>
      </c>
      <c r="O84" s="54" t="s">
        <v>21</v>
      </c>
    </row>
    <row r="85" spans="1:17" ht="13.5" thickBot="1" x14ac:dyDescent="0.4">
      <c r="A85" s="95"/>
      <c r="B85" s="95"/>
      <c r="C85" s="95"/>
      <c r="D85" s="184" t="s">
        <v>11</v>
      </c>
      <c r="E85" s="78">
        <v>1265.52</v>
      </c>
      <c r="F85" s="86">
        <v>10.17</v>
      </c>
      <c r="G85" s="216">
        <v>1275.69</v>
      </c>
      <c r="H85" s="326">
        <v>0</v>
      </c>
      <c r="I85" s="321">
        <v>0</v>
      </c>
      <c r="J85" s="321">
        <v>0</v>
      </c>
      <c r="L85" s="54" t="s">
        <v>9</v>
      </c>
      <c r="M85" s="54" t="s">
        <v>1</v>
      </c>
      <c r="N85" s="54" t="s">
        <v>37</v>
      </c>
      <c r="O85" s="54" t="s">
        <v>22</v>
      </c>
    </row>
    <row r="86" spans="1:17" ht="14.25" customHeight="1" thickTop="1" x14ac:dyDescent="0.4">
      <c r="A86" s="79" t="s">
        <v>3</v>
      </c>
      <c r="B86" s="536" t="s">
        <v>179</v>
      </c>
      <c r="C86" s="217" t="s">
        <v>6</v>
      </c>
      <c r="D86" s="218"/>
      <c r="E86" s="219">
        <v>1102909</v>
      </c>
      <c r="F86" s="220">
        <v>5495.37</v>
      </c>
      <c r="G86" s="221">
        <v>1108404.3700000001</v>
      </c>
      <c r="H86" s="332">
        <v>0</v>
      </c>
      <c r="I86" s="332">
        <v>0</v>
      </c>
      <c r="J86" s="222">
        <v>3307854.0628999998</v>
      </c>
      <c r="L86" s="54" t="s">
        <v>204</v>
      </c>
      <c r="M86" s="54" t="s">
        <v>2</v>
      </c>
      <c r="N86" s="54" t="s">
        <v>6</v>
      </c>
      <c r="O86" s="54" t="s">
        <v>204</v>
      </c>
    </row>
    <row r="87" spans="1:17" ht="13.5" x14ac:dyDescent="0.4">
      <c r="A87" s="84"/>
      <c r="B87" s="537"/>
      <c r="C87" s="223" t="str">
        <f>$S$8</f>
        <v>PGT (UG fee)</v>
      </c>
      <c r="D87" s="224"/>
      <c r="E87" s="208">
        <v>9030.5</v>
      </c>
      <c r="F87" s="209">
        <v>41.62</v>
      </c>
      <c r="G87" s="225">
        <v>9072.1200000000008</v>
      </c>
      <c r="H87" s="333">
        <v>0</v>
      </c>
      <c r="I87" s="226">
        <v>86876.087499999994</v>
      </c>
      <c r="J87" s="333">
        <v>0</v>
      </c>
      <c r="L87" s="54" t="s">
        <v>204</v>
      </c>
      <c r="M87" s="54" t="s">
        <v>2</v>
      </c>
      <c r="N87" s="54" t="s">
        <v>30</v>
      </c>
      <c r="O87" s="54" t="s">
        <v>204</v>
      </c>
    </row>
    <row r="88" spans="1:17" ht="13.5" x14ac:dyDescent="0.4">
      <c r="A88" s="84"/>
      <c r="B88" s="537"/>
      <c r="C88" s="223" t="str">
        <f>$S$9</f>
        <v>PGT (Masters' loan)</v>
      </c>
      <c r="D88" s="224"/>
      <c r="E88" s="208">
        <v>75342</v>
      </c>
      <c r="F88" s="209">
        <v>111.08</v>
      </c>
      <c r="G88" s="225">
        <v>75453.08</v>
      </c>
      <c r="H88" s="333">
        <v>0</v>
      </c>
      <c r="I88" s="226">
        <v>24416702.638799999</v>
      </c>
      <c r="J88" s="333">
        <v>0</v>
      </c>
      <c r="L88" s="54" t="s">
        <v>204</v>
      </c>
      <c r="M88" s="54" t="s">
        <v>2</v>
      </c>
      <c r="N88" s="54" t="s">
        <v>36</v>
      </c>
      <c r="O88" s="54" t="s">
        <v>204</v>
      </c>
    </row>
    <row r="89" spans="1:17" ht="13.5" x14ac:dyDescent="0.4">
      <c r="A89" s="84"/>
      <c r="B89" s="538"/>
      <c r="C89" s="227" t="str">
        <f>$S$10</f>
        <v>PGT (Other)</v>
      </c>
      <c r="D89" s="228"/>
      <c r="E89" s="212">
        <v>3893</v>
      </c>
      <c r="F89" s="213">
        <v>40.36</v>
      </c>
      <c r="G89" s="214">
        <v>3933.36</v>
      </c>
      <c r="H89" s="215">
        <v>2147434.6891999999</v>
      </c>
      <c r="I89" s="215">
        <v>511020.32049999997</v>
      </c>
      <c r="J89" s="334">
        <v>0</v>
      </c>
      <c r="L89" s="54" t="s">
        <v>204</v>
      </c>
      <c r="M89" s="54" t="s">
        <v>2</v>
      </c>
      <c r="N89" s="54" t="s">
        <v>37</v>
      </c>
      <c r="O89" s="54" t="s">
        <v>204</v>
      </c>
    </row>
    <row r="90" spans="1:17" ht="13.5" x14ac:dyDescent="0.4">
      <c r="A90" s="84"/>
      <c r="B90" s="84" t="s">
        <v>180</v>
      </c>
      <c r="C90" s="229" t="s">
        <v>6</v>
      </c>
      <c r="D90" s="230"/>
      <c r="E90" s="204">
        <v>74569.45</v>
      </c>
      <c r="F90" s="205">
        <v>37.65</v>
      </c>
      <c r="G90" s="206">
        <v>74607.100000000006</v>
      </c>
      <c r="H90" s="327">
        <v>0</v>
      </c>
      <c r="I90" s="327">
        <v>0</v>
      </c>
      <c r="J90" s="327">
        <v>0</v>
      </c>
      <c r="L90" s="54" t="s">
        <v>204</v>
      </c>
      <c r="M90" s="54" t="s">
        <v>1</v>
      </c>
      <c r="N90" s="54" t="s">
        <v>6</v>
      </c>
      <c r="O90" s="54" t="s">
        <v>204</v>
      </c>
    </row>
    <row r="91" spans="1:17" ht="13.5" x14ac:dyDescent="0.4">
      <c r="A91" s="84"/>
      <c r="B91" s="84"/>
      <c r="C91" s="223" t="str">
        <f>$S$8</f>
        <v>PGT (UG fee)</v>
      </c>
      <c r="D91" s="224"/>
      <c r="E91" s="208">
        <v>739.4</v>
      </c>
      <c r="F91" s="209">
        <v>0.43</v>
      </c>
      <c r="G91" s="225">
        <v>739.83</v>
      </c>
      <c r="H91" s="333">
        <v>0</v>
      </c>
      <c r="I91" s="226">
        <v>520.5924</v>
      </c>
      <c r="J91" s="333">
        <v>0</v>
      </c>
      <c r="L91" s="54" t="s">
        <v>204</v>
      </c>
      <c r="M91" s="54" t="s">
        <v>1</v>
      </c>
      <c r="N91" s="54" t="s">
        <v>30</v>
      </c>
      <c r="O91" s="54" t="s">
        <v>204</v>
      </c>
    </row>
    <row r="92" spans="1:17" ht="13.5" x14ac:dyDescent="0.4">
      <c r="A92" s="84"/>
      <c r="B92" s="84"/>
      <c r="C92" s="223" t="str">
        <f>$S$9</f>
        <v>PGT (Masters' loan)</v>
      </c>
      <c r="D92" s="224"/>
      <c r="E92" s="208">
        <v>24120.53</v>
      </c>
      <c r="F92" s="209">
        <v>24.15</v>
      </c>
      <c r="G92" s="225">
        <v>24144.68</v>
      </c>
      <c r="H92" s="333">
        <v>0</v>
      </c>
      <c r="I92" s="226">
        <v>6563890.835</v>
      </c>
      <c r="J92" s="333">
        <v>0</v>
      </c>
      <c r="L92" s="54" t="s">
        <v>204</v>
      </c>
      <c r="M92" s="54" t="s">
        <v>1</v>
      </c>
      <c r="N92" s="54" t="s">
        <v>36</v>
      </c>
      <c r="O92" s="54" t="s">
        <v>204</v>
      </c>
    </row>
    <row r="93" spans="1:17" ht="13.5" x14ac:dyDescent="0.4">
      <c r="A93" s="84"/>
      <c r="B93" s="231"/>
      <c r="C93" s="232" t="str">
        <f>$S$10</f>
        <v>PGT (Other)</v>
      </c>
      <c r="D93" s="233"/>
      <c r="E93" s="234">
        <v>9532.15</v>
      </c>
      <c r="F93" s="235">
        <v>29.25</v>
      </c>
      <c r="G93" s="236">
        <v>9561.4</v>
      </c>
      <c r="H93" s="237">
        <v>5670185.5915999999</v>
      </c>
      <c r="I93" s="237">
        <v>1136515.8293999999</v>
      </c>
      <c r="J93" s="335">
        <v>0</v>
      </c>
      <c r="L93" s="54" t="s">
        <v>204</v>
      </c>
      <c r="M93" s="54" t="s">
        <v>1</v>
      </c>
      <c r="N93" s="54" t="s">
        <v>37</v>
      </c>
      <c r="O93" s="54" t="s">
        <v>204</v>
      </c>
    </row>
    <row r="94" spans="1:17" ht="13.9" thickBot="1" x14ac:dyDescent="0.45">
      <c r="A94" s="238"/>
      <c r="B94" s="238"/>
      <c r="C94" s="239" t="s">
        <v>4</v>
      </c>
      <c r="D94" s="240"/>
      <c r="E94" s="241">
        <v>1300136.03</v>
      </c>
      <c r="F94" s="91">
        <v>5779.91</v>
      </c>
      <c r="G94" s="242">
        <v>1305915.94</v>
      </c>
      <c r="H94" s="243">
        <v>7817620</v>
      </c>
      <c r="I94" s="243">
        <v>32715526</v>
      </c>
      <c r="J94" s="243">
        <v>3307854</v>
      </c>
      <c r="L94" s="54" t="s">
        <v>204</v>
      </c>
      <c r="M94" s="54" t="s">
        <v>124</v>
      </c>
      <c r="N94" s="54" t="s">
        <v>124</v>
      </c>
      <c r="O94" s="54" t="s">
        <v>204</v>
      </c>
    </row>
    <row r="95" spans="1:17" x14ac:dyDescent="0.35">
      <c r="H95" s="244"/>
      <c r="I95" s="244"/>
      <c r="J95" s="244"/>
      <c r="Q95" s="303"/>
    </row>
    <row r="96" spans="1:17" ht="15.4" x14ac:dyDescent="0.35">
      <c r="A96" s="5" t="s">
        <v>298</v>
      </c>
    </row>
    <row r="97" spans="5:11" hidden="1" x14ac:dyDescent="0.35">
      <c r="E97" s="245" t="s">
        <v>34</v>
      </c>
      <c r="F97" s="245" t="s">
        <v>235</v>
      </c>
      <c r="G97" s="245" t="s">
        <v>239</v>
      </c>
      <c r="H97" s="245" t="s">
        <v>240</v>
      </c>
      <c r="I97" s="245" t="s">
        <v>241</v>
      </c>
      <c r="J97" s="245" t="s">
        <v>242</v>
      </c>
    </row>
    <row r="98" spans="5:11" s="13" customFormat="1" x14ac:dyDescent="0.35">
      <c r="E98" s="34"/>
      <c r="F98" s="34"/>
      <c r="G98" s="34"/>
      <c r="H98" s="34"/>
      <c r="I98" s="34"/>
      <c r="J98" s="34"/>
      <c r="K98" s="35"/>
    </row>
  </sheetData>
  <mergeCells count="3">
    <mergeCell ref="A1:G1"/>
    <mergeCell ref="B86:B89"/>
    <mergeCell ref="B58:B59"/>
  </mergeCells>
  <phoneticPr fontId="0" type="noConversion"/>
  <conditionalFormatting sqref="E6:G94 H10:H11 H16:H17 H24:H25 H32:H33 H40:H41 I41 I39 I37 J35 I33 I31 I29 I25 I23 I21 J19 I45 I47 H48:H49 I49 I53 I55 I57 H56:H57 J51 I65 I67 I69 H68:H69 J71 J86 I87:I89 H89 H93:H94 I91:I94 J94">
    <cfRule type="cellIs" dxfId="16" priority="14" operator="equal">
      <formula>0</formula>
    </cfRule>
  </conditionalFormatting>
  <conditionalFormatting sqref="I6:J17 H6:H9 F12:K122">
    <cfRule type="cellIs" dxfId="15" priority="13" operator="equal">
      <formula>0</formula>
    </cfRule>
  </conditionalFormatting>
  <pageMargins left="0" right="0" top="0" bottom="0" header="0" footer="0.31496062992125984"/>
  <pageSetup paperSize="9" scale="71" fitToHeight="0" orientation="landscape" r:id="rId1"/>
  <headerFooter>
    <oddHeader>&amp;CPage &amp;P&amp;R&amp;F</oddHeader>
  </headerFooter>
  <rowBreaks count="1" manualBreakCount="1">
    <brk id="49" max="10" man="1"/>
  </rowBreaks>
  <colBreaks count="1" manualBreakCount="1">
    <brk id="10" max="9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sheetPr>
  <dimension ref="A1:AJ106"/>
  <sheetViews>
    <sheetView showGridLines="0" zoomScaleNormal="100" workbookViewId="0">
      <selection sqref="A1:F1"/>
    </sheetView>
  </sheetViews>
  <sheetFormatPr defaultColWidth="9.140625" defaultRowHeight="13.15" x14ac:dyDescent="0.35"/>
  <cols>
    <col min="1" max="1" width="40.85546875" style="100" customWidth="1"/>
    <col min="2" max="2" width="23.140625" style="100" customWidth="1"/>
    <col min="3" max="3" width="12.5703125" style="100" customWidth="1"/>
    <col min="4" max="4" width="19.85546875" style="100" customWidth="1"/>
    <col min="5" max="5" width="31.140625" style="96" customWidth="1"/>
    <col min="6" max="6" width="6.85546875" style="96" customWidth="1"/>
    <col min="7" max="7" width="13.42578125" style="97" customWidth="1"/>
    <col min="8" max="8" width="25.85546875" style="98" hidden="1" customWidth="1"/>
    <col min="9" max="9" width="110.85546875" style="97" hidden="1" customWidth="1"/>
    <col min="10" max="10" width="21" style="99" hidden="1" customWidth="1"/>
    <col min="11" max="11" width="12.140625" style="99" hidden="1" customWidth="1"/>
    <col min="12" max="12" width="9.140625" style="100" customWidth="1"/>
    <col min="13" max="13" width="13.7109375" style="100" customWidth="1"/>
    <col min="14" max="14" width="13.5703125" style="100" customWidth="1"/>
    <col min="15" max="16" width="9.140625" style="100" customWidth="1"/>
    <col min="17" max="17" width="9.140625" style="100"/>
    <col min="18" max="18" width="11.7109375" style="100" bestFit="1" customWidth="1"/>
    <col min="19" max="16384" width="9.140625" style="100"/>
  </cols>
  <sheetData>
    <row r="1" spans="1:15" ht="15.75" customHeight="1" x14ac:dyDescent="0.4">
      <c r="A1" s="557" t="str">
        <f>'A Summary'!I19</f>
        <v>Providers registered in the 'Approved (fee cap)' category in the 2021-22 academic year (UKPRN: ALL)</v>
      </c>
      <c r="B1" s="557"/>
      <c r="C1" s="557"/>
      <c r="D1" s="557"/>
      <c r="E1" s="557"/>
      <c r="F1" s="557"/>
    </row>
    <row r="2" spans="1:15" ht="15" customHeight="1" x14ac:dyDescent="0.35">
      <c r="E2" s="13"/>
      <c r="F2" s="13"/>
    </row>
    <row r="3" spans="1:15" ht="15" x14ac:dyDescent="0.4">
      <c r="A3" s="101" t="s">
        <v>218</v>
      </c>
      <c r="B3" s="101"/>
      <c r="C3" s="101"/>
      <c r="D3" s="101"/>
      <c r="I3" s="100" t="s">
        <v>198</v>
      </c>
    </row>
    <row r="4" spans="1:15" ht="26.1" customHeight="1" thickBot="1" x14ac:dyDescent="0.45">
      <c r="A4" s="545" t="s">
        <v>183</v>
      </c>
      <c r="B4" s="545"/>
      <c r="C4" s="545"/>
      <c r="D4" s="545"/>
      <c r="E4" s="545"/>
      <c r="F4" s="102"/>
      <c r="G4" s="105"/>
      <c r="I4" s="336" t="s">
        <v>300</v>
      </c>
    </row>
    <row r="5" spans="1:15" ht="45" customHeight="1" x14ac:dyDescent="0.4">
      <c r="A5" s="107" t="s">
        <v>157</v>
      </c>
      <c r="B5" s="107" t="s">
        <v>158</v>
      </c>
      <c r="C5" s="108" t="s">
        <v>159</v>
      </c>
      <c r="D5" s="108" t="s">
        <v>160</v>
      </c>
      <c r="E5" s="298" t="s">
        <v>295</v>
      </c>
      <c r="F5" s="102"/>
      <c r="G5" s="105"/>
      <c r="H5" s="111" t="s">
        <v>44</v>
      </c>
      <c r="I5" s="337" t="s">
        <v>301</v>
      </c>
      <c r="J5" s="112"/>
      <c r="K5" s="113"/>
    </row>
    <row r="6" spans="1:15" ht="15" customHeight="1" x14ac:dyDescent="0.35">
      <c r="A6" s="114" t="s">
        <v>161</v>
      </c>
      <c r="B6" s="114" t="s">
        <v>162</v>
      </c>
      <c r="C6" s="340" t="s">
        <v>163</v>
      </c>
      <c r="D6" s="340">
        <v>1</v>
      </c>
      <c r="E6" s="115">
        <v>160104</v>
      </c>
      <c r="F6" s="116"/>
      <c r="G6" s="105"/>
      <c r="H6" s="118" t="s">
        <v>128</v>
      </c>
      <c r="I6" s="105"/>
      <c r="J6" s="100"/>
      <c r="K6" s="113"/>
      <c r="L6" s="119"/>
      <c r="M6" s="119"/>
    </row>
    <row r="7" spans="1:15" ht="15" customHeight="1" x14ac:dyDescent="0.35">
      <c r="A7" s="120"/>
      <c r="B7" s="121"/>
      <c r="C7" s="342" t="s">
        <v>164</v>
      </c>
      <c r="D7" s="342">
        <v>2</v>
      </c>
      <c r="E7" s="386">
        <v>197074</v>
      </c>
      <c r="F7" s="116"/>
      <c r="G7" s="105"/>
      <c r="H7" s="118" t="s">
        <v>129</v>
      </c>
      <c r="I7" s="105"/>
      <c r="J7" s="100"/>
      <c r="K7" s="113"/>
      <c r="L7" s="119"/>
      <c r="M7" s="119"/>
    </row>
    <row r="8" spans="1:15" ht="15" customHeight="1" x14ac:dyDescent="0.35">
      <c r="A8" s="120"/>
      <c r="B8" s="120" t="s">
        <v>165</v>
      </c>
      <c r="C8" s="341" t="s">
        <v>163</v>
      </c>
      <c r="D8" s="341">
        <v>1.5</v>
      </c>
      <c r="E8" s="384">
        <v>72340</v>
      </c>
      <c r="F8" s="116"/>
      <c r="G8" s="105"/>
      <c r="H8" s="118" t="s">
        <v>130</v>
      </c>
      <c r="I8" s="105"/>
      <c r="K8" s="113"/>
      <c r="L8" s="119"/>
      <c r="M8" s="119"/>
    </row>
    <row r="9" spans="1:15" ht="15" customHeight="1" x14ac:dyDescent="0.35">
      <c r="A9" s="122"/>
      <c r="B9" s="122"/>
      <c r="C9" s="343" t="s">
        <v>164</v>
      </c>
      <c r="D9" s="343">
        <v>2.5</v>
      </c>
      <c r="E9" s="385">
        <v>56575</v>
      </c>
      <c r="F9" s="116"/>
      <c r="G9" s="105"/>
      <c r="H9" s="118" t="s">
        <v>131</v>
      </c>
      <c r="I9" s="105"/>
      <c r="K9" s="113"/>
      <c r="L9" s="119"/>
      <c r="M9" s="119"/>
    </row>
    <row r="10" spans="1:15" ht="15" customHeight="1" x14ac:dyDescent="0.35">
      <c r="A10" s="120" t="s">
        <v>166</v>
      </c>
      <c r="B10" s="120" t="s">
        <v>162</v>
      </c>
      <c r="C10" s="341" t="s">
        <v>163</v>
      </c>
      <c r="D10" s="341">
        <v>1.5</v>
      </c>
      <c r="E10" s="384">
        <v>3570</v>
      </c>
      <c r="F10" s="116"/>
      <c r="G10" s="105"/>
      <c r="H10" s="118" t="s">
        <v>132</v>
      </c>
      <c r="I10" s="105"/>
      <c r="J10" s="100"/>
      <c r="K10" s="113"/>
      <c r="L10" s="119"/>
      <c r="M10" s="119"/>
    </row>
    <row r="11" spans="1:15" ht="15" customHeight="1" x14ac:dyDescent="0.35">
      <c r="A11" s="120"/>
      <c r="B11" s="121"/>
      <c r="C11" s="342" t="s">
        <v>164</v>
      </c>
      <c r="D11" s="342">
        <v>3</v>
      </c>
      <c r="E11" s="386">
        <v>14127</v>
      </c>
      <c r="F11" s="116"/>
      <c r="G11" s="105"/>
      <c r="H11" s="118" t="s">
        <v>133</v>
      </c>
      <c r="I11" s="105"/>
      <c r="J11" s="100"/>
      <c r="K11" s="113"/>
      <c r="L11" s="119"/>
      <c r="M11" s="119"/>
    </row>
    <row r="12" spans="1:15" ht="15" customHeight="1" x14ac:dyDescent="0.35">
      <c r="A12" s="120"/>
      <c r="B12" s="120" t="s">
        <v>165</v>
      </c>
      <c r="C12" s="341" t="s">
        <v>163</v>
      </c>
      <c r="D12" s="341">
        <v>1.5</v>
      </c>
      <c r="E12" s="384">
        <v>3304</v>
      </c>
      <c r="F12" s="116"/>
      <c r="G12" s="105"/>
      <c r="H12" s="118" t="s">
        <v>134</v>
      </c>
      <c r="I12" s="105"/>
      <c r="J12" s="100"/>
      <c r="K12" s="113"/>
      <c r="L12" s="119"/>
      <c r="M12" s="119"/>
    </row>
    <row r="13" spans="1:15" ht="15" customHeight="1" x14ac:dyDescent="0.35">
      <c r="A13" s="122"/>
      <c r="B13" s="343"/>
      <c r="C13" s="343" t="s">
        <v>164</v>
      </c>
      <c r="D13" s="343">
        <v>2.5</v>
      </c>
      <c r="E13" s="385">
        <v>14291</v>
      </c>
      <c r="F13" s="116"/>
      <c r="G13" s="105"/>
      <c r="H13" s="118" t="s">
        <v>135</v>
      </c>
      <c r="I13" s="105"/>
      <c r="J13" s="100"/>
      <c r="K13" s="113"/>
      <c r="L13" s="119"/>
      <c r="M13" s="119"/>
      <c r="N13" s="113"/>
      <c r="O13" s="113"/>
    </row>
    <row r="14" spans="1:15" ht="15" customHeight="1" x14ac:dyDescent="0.35">
      <c r="A14" s="120"/>
      <c r="B14" s="341"/>
      <c r="C14" s="341"/>
      <c r="D14" s="341"/>
      <c r="E14" s="344"/>
      <c r="F14" s="116"/>
      <c r="G14" s="105"/>
      <c r="H14" s="123"/>
      <c r="I14" s="105"/>
      <c r="J14" s="100"/>
      <c r="K14" s="113"/>
      <c r="L14" s="119"/>
      <c r="M14" s="119"/>
      <c r="N14" s="113"/>
      <c r="O14" s="113"/>
    </row>
    <row r="15" spans="1:15" s="113" customFormat="1" ht="15" customHeight="1" x14ac:dyDescent="0.35">
      <c r="A15" s="546" t="s">
        <v>85</v>
      </c>
      <c r="B15" s="546"/>
      <c r="C15" s="546"/>
      <c r="D15" s="546"/>
      <c r="E15" s="454">
        <v>892619</v>
      </c>
      <c r="F15" s="124"/>
      <c r="G15" s="104"/>
      <c r="H15" s="118" t="s">
        <v>58</v>
      </c>
      <c r="I15" s="104"/>
      <c r="N15" s="100"/>
      <c r="O15" s="100"/>
    </row>
    <row r="16" spans="1:15" ht="15" customHeight="1" x14ac:dyDescent="0.35">
      <c r="A16" s="544" t="s">
        <v>167</v>
      </c>
      <c r="B16" s="544"/>
      <c r="C16" s="544"/>
      <c r="D16" s="544"/>
      <c r="E16" s="384">
        <v>1062545</v>
      </c>
      <c r="F16" s="116"/>
      <c r="G16" s="105"/>
      <c r="H16" s="118" t="s">
        <v>59</v>
      </c>
      <c r="I16" s="105"/>
      <c r="J16" s="100"/>
      <c r="K16" s="113"/>
    </row>
    <row r="17" spans="1:13" ht="15" customHeight="1" x14ac:dyDescent="0.35">
      <c r="A17" s="547" t="s">
        <v>177</v>
      </c>
      <c r="B17" s="547"/>
      <c r="C17" s="547"/>
      <c r="D17" s="547"/>
      <c r="E17" s="125">
        <v>0.84007642029278795</v>
      </c>
      <c r="F17" s="116"/>
      <c r="G17" s="127"/>
      <c r="H17" s="128" t="s">
        <v>146</v>
      </c>
      <c r="I17" s="127"/>
      <c r="J17" s="100"/>
      <c r="K17" s="113"/>
    </row>
    <row r="18" spans="1:13" ht="15" customHeight="1" x14ac:dyDescent="0.35">
      <c r="A18" s="548" t="s">
        <v>233</v>
      </c>
      <c r="B18" s="548"/>
      <c r="C18" s="548"/>
      <c r="D18" s="548"/>
      <c r="E18" s="130">
        <v>1108404.3700000001</v>
      </c>
      <c r="F18" s="129"/>
      <c r="G18" s="387"/>
      <c r="H18" s="118" t="s">
        <v>60</v>
      </c>
      <c r="I18" s="105"/>
      <c r="J18" s="100"/>
      <c r="K18" s="113"/>
    </row>
    <row r="19" spans="1:13" ht="15" customHeight="1" x14ac:dyDescent="0.35">
      <c r="A19" s="561" t="s">
        <v>17</v>
      </c>
      <c r="B19" s="561"/>
      <c r="C19" s="561"/>
      <c r="D19" s="561"/>
      <c r="E19" s="125">
        <v>918027.24584056297</v>
      </c>
      <c r="F19" s="116"/>
      <c r="G19" s="387"/>
      <c r="H19" s="118" t="s">
        <v>57</v>
      </c>
      <c r="I19" s="105"/>
      <c r="J19" s="100"/>
      <c r="K19" s="113"/>
    </row>
    <row r="20" spans="1:13" ht="15" customHeight="1" x14ac:dyDescent="0.35">
      <c r="A20" s="564" t="s">
        <v>18</v>
      </c>
      <c r="B20" s="564"/>
      <c r="C20" s="564"/>
      <c r="D20" s="564"/>
      <c r="E20" s="132">
        <v>146.53955999999999</v>
      </c>
      <c r="F20" s="116"/>
      <c r="G20" s="387"/>
      <c r="H20" s="118" t="s">
        <v>61</v>
      </c>
      <c r="I20" s="105"/>
      <c r="J20" s="100"/>
      <c r="K20" s="113"/>
      <c r="L20" s="113"/>
      <c r="M20" s="113"/>
    </row>
    <row r="21" spans="1:13" ht="15" customHeight="1" x14ac:dyDescent="0.35">
      <c r="A21" s="543" t="s">
        <v>277</v>
      </c>
      <c r="B21" s="543"/>
      <c r="C21" s="543"/>
      <c r="D21" s="543"/>
      <c r="E21" s="115">
        <v>134527302</v>
      </c>
      <c r="F21" s="116"/>
      <c r="G21" s="105"/>
      <c r="H21" s="118" t="s">
        <v>151</v>
      </c>
      <c r="I21" s="105"/>
      <c r="K21" s="113"/>
      <c r="L21" s="113"/>
      <c r="M21" s="113"/>
    </row>
    <row r="22" spans="1:13" ht="15" customHeight="1" thickBot="1" x14ac:dyDescent="0.4">
      <c r="A22" s="549" t="s">
        <v>278</v>
      </c>
      <c r="B22" s="549"/>
      <c r="C22" s="549"/>
      <c r="D22" s="549"/>
      <c r="E22" s="427">
        <v>3278073</v>
      </c>
      <c r="F22" s="116"/>
      <c r="G22" s="105"/>
      <c r="H22" s="118" t="s">
        <v>268</v>
      </c>
      <c r="I22" s="105"/>
      <c r="K22" s="388"/>
      <c r="L22" s="113"/>
      <c r="M22" s="113"/>
    </row>
    <row r="23" spans="1:13" ht="15" customHeight="1" thickBot="1" x14ac:dyDescent="0.4">
      <c r="A23" s="565" t="s">
        <v>279</v>
      </c>
      <c r="B23" s="565"/>
      <c r="C23" s="565"/>
      <c r="D23" s="565"/>
      <c r="E23" s="412">
        <v>131249229</v>
      </c>
      <c r="F23" s="116"/>
      <c r="G23" s="105"/>
      <c r="H23" s="118" t="s">
        <v>264</v>
      </c>
      <c r="I23" s="105"/>
      <c r="J23" s="365"/>
      <c r="K23" s="113"/>
      <c r="L23" s="113"/>
      <c r="M23" s="113"/>
    </row>
    <row r="24" spans="1:13" ht="15" customHeight="1" x14ac:dyDescent="0.35">
      <c r="A24" s="425"/>
      <c r="B24" s="425"/>
      <c r="C24" s="425"/>
      <c r="D24" s="425"/>
      <c r="E24" s="117"/>
      <c r="F24" s="102"/>
      <c r="G24" s="105"/>
      <c r="H24" s="123"/>
      <c r="I24" s="105"/>
      <c r="J24" s="100"/>
      <c r="K24" s="113"/>
    </row>
    <row r="25" spans="1:13" ht="15" customHeight="1" x14ac:dyDescent="0.4">
      <c r="A25" s="103"/>
      <c r="B25" s="103"/>
      <c r="C25" s="103"/>
      <c r="D25" s="103"/>
      <c r="E25" s="133"/>
      <c r="F25" s="102"/>
      <c r="G25" s="105"/>
      <c r="H25" s="135"/>
      <c r="I25" s="105"/>
      <c r="J25" s="100"/>
      <c r="K25" s="113"/>
    </row>
    <row r="26" spans="1:13" ht="13.9" thickBot="1" x14ac:dyDescent="0.4">
      <c r="A26" s="560" t="s">
        <v>184</v>
      </c>
      <c r="B26" s="560"/>
      <c r="C26" s="560"/>
      <c r="D26" s="560"/>
      <c r="E26" s="560"/>
      <c r="F26" s="102"/>
      <c r="G26" s="105"/>
      <c r="H26" s="106"/>
      <c r="I26" s="105"/>
      <c r="J26" s="100"/>
      <c r="K26" s="113"/>
    </row>
    <row r="27" spans="1:13" ht="44.25" customHeight="1" x14ac:dyDescent="0.35">
      <c r="A27" s="107" t="s">
        <v>157</v>
      </c>
      <c r="B27" s="107" t="s">
        <v>158</v>
      </c>
      <c r="C27" s="108" t="s">
        <v>159</v>
      </c>
      <c r="D27" s="108" t="s">
        <v>168</v>
      </c>
      <c r="E27" s="109" t="s">
        <v>295</v>
      </c>
      <c r="F27" s="102"/>
      <c r="G27" s="105"/>
      <c r="H27" s="106"/>
      <c r="I27" s="105"/>
      <c r="J27" s="100"/>
      <c r="K27" s="113"/>
    </row>
    <row r="28" spans="1:13" ht="15" customHeight="1" x14ac:dyDescent="0.35">
      <c r="A28" s="114" t="s">
        <v>161</v>
      </c>
      <c r="B28" s="114" t="s">
        <v>162</v>
      </c>
      <c r="C28" s="340" t="s">
        <v>163</v>
      </c>
      <c r="D28" s="340" t="s">
        <v>169</v>
      </c>
      <c r="E28" s="384">
        <v>46027</v>
      </c>
      <c r="F28" s="116"/>
      <c r="G28" s="100"/>
      <c r="H28" s="118" t="s">
        <v>138</v>
      </c>
      <c r="I28" s="105"/>
      <c r="J28" s="100"/>
      <c r="K28" s="113"/>
    </row>
    <row r="29" spans="1:13" ht="15" customHeight="1" x14ac:dyDescent="0.35">
      <c r="A29" s="120"/>
      <c r="B29" s="121"/>
      <c r="C29" s="342" t="s">
        <v>164</v>
      </c>
      <c r="D29" s="342" t="s">
        <v>169</v>
      </c>
      <c r="E29" s="386">
        <v>71059</v>
      </c>
      <c r="F29" s="116"/>
      <c r="G29" s="100"/>
      <c r="H29" s="118" t="s">
        <v>139</v>
      </c>
      <c r="I29" s="105"/>
      <c r="J29" s="100"/>
      <c r="K29" s="113"/>
    </row>
    <row r="30" spans="1:13" ht="15" customHeight="1" x14ac:dyDescent="0.35">
      <c r="A30" s="120"/>
      <c r="B30" s="120" t="s">
        <v>165</v>
      </c>
      <c r="C30" s="341" t="s">
        <v>163</v>
      </c>
      <c r="D30" s="341" t="s">
        <v>169</v>
      </c>
      <c r="E30" s="384">
        <v>30467</v>
      </c>
      <c r="F30" s="116"/>
      <c r="G30" s="100"/>
      <c r="H30" s="118" t="s">
        <v>140</v>
      </c>
      <c r="I30" s="105"/>
      <c r="J30" s="100"/>
      <c r="K30" s="113"/>
    </row>
    <row r="31" spans="1:13" ht="15" customHeight="1" x14ac:dyDescent="0.35">
      <c r="A31" s="122"/>
      <c r="B31" s="122"/>
      <c r="C31" s="343" t="s">
        <v>164</v>
      </c>
      <c r="D31" s="343" t="s">
        <v>169</v>
      </c>
      <c r="E31" s="385">
        <v>23670</v>
      </c>
      <c r="F31" s="116"/>
      <c r="G31" s="100"/>
      <c r="H31" s="118" t="s">
        <v>141</v>
      </c>
      <c r="I31" s="105"/>
      <c r="J31" s="100"/>
      <c r="K31" s="113"/>
    </row>
    <row r="32" spans="1:13" ht="15" customHeight="1" x14ac:dyDescent="0.35">
      <c r="A32" s="120" t="s">
        <v>166</v>
      </c>
      <c r="B32" s="120" t="s">
        <v>162</v>
      </c>
      <c r="C32" s="341" t="s">
        <v>163</v>
      </c>
      <c r="D32" s="341" t="s">
        <v>169</v>
      </c>
      <c r="E32" s="384">
        <v>1346</v>
      </c>
      <c r="F32" s="116"/>
      <c r="G32" s="100"/>
      <c r="H32" s="118" t="s">
        <v>142</v>
      </c>
      <c r="I32" s="105"/>
      <c r="J32" s="100"/>
      <c r="K32" s="113"/>
    </row>
    <row r="33" spans="1:16" ht="15" customHeight="1" x14ac:dyDescent="0.35">
      <c r="A33" s="120"/>
      <c r="B33" s="121"/>
      <c r="C33" s="342" t="s">
        <v>164</v>
      </c>
      <c r="D33" s="342" t="s">
        <v>169</v>
      </c>
      <c r="E33" s="386">
        <v>6390</v>
      </c>
      <c r="F33" s="116"/>
      <c r="G33" s="100"/>
      <c r="H33" s="118" t="s">
        <v>143</v>
      </c>
      <c r="I33" s="105"/>
      <c r="J33" s="100"/>
      <c r="K33" s="113"/>
    </row>
    <row r="34" spans="1:16" ht="15" customHeight="1" x14ac:dyDescent="0.35">
      <c r="A34" s="120"/>
      <c r="B34" s="120" t="s">
        <v>165</v>
      </c>
      <c r="C34" s="341" t="s">
        <v>163</v>
      </c>
      <c r="D34" s="341" t="s">
        <v>169</v>
      </c>
      <c r="E34" s="384">
        <v>1500</v>
      </c>
      <c r="F34" s="116"/>
      <c r="G34" s="100"/>
      <c r="H34" s="118" t="s">
        <v>144</v>
      </c>
      <c r="I34" s="105"/>
      <c r="J34" s="100"/>
      <c r="K34" s="113"/>
    </row>
    <row r="35" spans="1:16" ht="15" customHeight="1" x14ac:dyDescent="0.35">
      <c r="A35" s="122"/>
      <c r="B35" s="343"/>
      <c r="C35" s="343" t="s">
        <v>164</v>
      </c>
      <c r="D35" s="343" t="s">
        <v>169</v>
      </c>
      <c r="E35" s="385">
        <v>7273</v>
      </c>
      <c r="F35" s="116"/>
      <c r="G35" s="100"/>
      <c r="H35" s="118" t="s">
        <v>145</v>
      </c>
      <c r="I35" s="105"/>
      <c r="J35" s="100"/>
      <c r="K35" s="113"/>
    </row>
    <row r="36" spans="1:16" ht="15" customHeight="1" x14ac:dyDescent="0.35">
      <c r="A36" s="120"/>
      <c r="B36" s="341"/>
      <c r="C36" s="341"/>
      <c r="D36" s="341"/>
      <c r="E36" s="344"/>
      <c r="F36" s="116"/>
      <c r="G36" s="105"/>
      <c r="H36" s="123"/>
      <c r="I36" s="105"/>
      <c r="J36" s="100"/>
      <c r="K36" s="113"/>
    </row>
    <row r="37" spans="1:16" ht="15" customHeight="1" x14ac:dyDescent="0.35">
      <c r="A37" s="543" t="s">
        <v>199</v>
      </c>
      <c r="B37" s="543"/>
      <c r="C37" s="543"/>
      <c r="D37" s="543"/>
      <c r="E37" s="115">
        <v>187732</v>
      </c>
      <c r="F37" s="116"/>
      <c r="G37" s="100"/>
      <c r="H37" s="118" t="s">
        <v>62</v>
      </c>
      <c r="I37" s="105"/>
      <c r="J37" s="100"/>
      <c r="K37" s="113"/>
    </row>
    <row r="38" spans="1:16" ht="15" customHeight="1" x14ac:dyDescent="0.35">
      <c r="A38" s="544" t="s">
        <v>167</v>
      </c>
      <c r="B38" s="544"/>
      <c r="C38" s="544"/>
      <c r="D38" s="544"/>
      <c r="E38" s="384">
        <v>1062545</v>
      </c>
      <c r="F38" s="116"/>
      <c r="G38" s="100"/>
      <c r="H38" s="118" t="s">
        <v>63</v>
      </c>
      <c r="I38" s="105"/>
      <c r="J38" s="100"/>
      <c r="K38" s="113"/>
    </row>
    <row r="39" spans="1:16" ht="15" customHeight="1" x14ac:dyDescent="0.35">
      <c r="A39" s="544" t="s">
        <v>178</v>
      </c>
      <c r="B39" s="544"/>
      <c r="C39" s="544"/>
      <c r="D39" s="544"/>
      <c r="E39" s="131">
        <v>0.17668145819706499</v>
      </c>
      <c r="F39" s="136"/>
      <c r="G39" s="100"/>
      <c r="H39" s="118" t="s">
        <v>147</v>
      </c>
      <c r="I39" s="105"/>
      <c r="J39" s="100"/>
      <c r="K39" s="113"/>
    </row>
    <row r="40" spans="1:16" s="113" customFormat="1" ht="15" customHeight="1" x14ac:dyDescent="0.35">
      <c r="A40" s="561" t="s">
        <v>86</v>
      </c>
      <c r="B40" s="561"/>
      <c r="C40" s="561"/>
      <c r="D40" s="561"/>
      <c r="E40" s="125">
        <v>0.49069451176185502</v>
      </c>
      <c r="F40" s="136"/>
      <c r="H40" s="118" t="s">
        <v>148</v>
      </c>
      <c r="I40" s="104"/>
      <c r="N40" s="100"/>
      <c r="O40" s="100"/>
    </row>
    <row r="41" spans="1:16" x14ac:dyDescent="0.35">
      <c r="A41" s="562" t="s">
        <v>233</v>
      </c>
      <c r="B41" s="562"/>
      <c r="C41" s="562"/>
      <c r="D41" s="562"/>
      <c r="E41" s="131">
        <v>1108404.3700000001</v>
      </c>
      <c r="F41" s="129"/>
      <c r="G41" s="100"/>
      <c r="H41" s="118" t="s">
        <v>60</v>
      </c>
      <c r="I41" s="105"/>
      <c r="J41" s="100"/>
      <c r="K41" s="113"/>
    </row>
    <row r="42" spans="1:16" ht="15" customHeight="1" x14ac:dyDescent="0.35">
      <c r="A42" s="561" t="s">
        <v>17</v>
      </c>
      <c r="B42" s="561"/>
      <c r="C42" s="561"/>
      <c r="D42" s="561"/>
      <c r="E42" s="125">
        <v>123879.563501475</v>
      </c>
      <c r="F42" s="136"/>
      <c r="G42" s="100"/>
      <c r="H42" s="118" t="s">
        <v>64</v>
      </c>
      <c r="I42" s="105"/>
      <c r="J42" s="100"/>
      <c r="K42" s="113"/>
      <c r="L42" s="113"/>
      <c r="M42" s="113"/>
      <c r="N42" s="113"/>
      <c r="O42" s="113"/>
      <c r="P42" s="113"/>
    </row>
    <row r="43" spans="1:16" ht="15" customHeight="1" x14ac:dyDescent="0.35">
      <c r="A43" s="563" t="s">
        <v>18</v>
      </c>
      <c r="B43" s="563"/>
      <c r="C43" s="563"/>
      <c r="D43" s="563"/>
      <c r="E43" s="132">
        <v>157.50391999999999</v>
      </c>
      <c r="F43" s="136"/>
      <c r="G43" s="100"/>
      <c r="H43" s="118" t="s">
        <v>65</v>
      </c>
      <c r="I43" s="105"/>
      <c r="J43" s="100"/>
      <c r="K43" s="113"/>
      <c r="L43" s="113"/>
      <c r="M43" s="113"/>
      <c r="N43" s="113"/>
      <c r="O43" s="113"/>
      <c r="P43" s="113"/>
    </row>
    <row r="44" spans="1:16" ht="15" customHeight="1" x14ac:dyDescent="0.35">
      <c r="A44" s="551" t="s">
        <v>277</v>
      </c>
      <c r="B44" s="551"/>
      <c r="C44" s="551"/>
      <c r="D44" s="551"/>
      <c r="E44" s="428">
        <v>19511514</v>
      </c>
      <c r="F44" s="116"/>
      <c r="G44" s="100"/>
      <c r="H44" s="118" t="s">
        <v>152</v>
      </c>
      <c r="I44" s="105"/>
      <c r="K44" s="113"/>
      <c r="L44" s="113"/>
      <c r="M44" s="113"/>
      <c r="N44" s="113"/>
      <c r="O44" s="113"/>
      <c r="P44" s="113"/>
    </row>
    <row r="45" spans="1:16" ht="15" customHeight="1" thickBot="1" x14ac:dyDescent="0.4">
      <c r="A45" s="549" t="s">
        <v>278</v>
      </c>
      <c r="B45" s="549"/>
      <c r="C45" s="549"/>
      <c r="D45" s="549"/>
      <c r="E45" s="427">
        <v>475445</v>
      </c>
      <c r="F45" s="116"/>
      <c r="G45" s="100"/>
      <c r="H45" s="419" t="s">
        <v>273</v>
      </c>
      <c r="I45" s="105"/>
      <c r="K45" s="388"/>
      <c r="L45" s="113"/>
      <c r="M45" s="113"/>
    </row>
    <row r="46" spans="1:16" ht="15" customHeight="1" thickBot="1" x14ac:dyDescent="0.4">
      <c r="A46" s="565" t="s">
        <v>281</v>
      </c>
      <c r="B46" s="565"/>
      <c r="C46" s="565"/>
      <c r="D46" s="565"/>
      <c r="E46" s="412">
        <v>19036069</v>
      </c>
      <c r="F46" s="116"/>
      <c r="G46" s="100"/>
      <c r="H46" s="118" t="s">
        <v>265</v>
      </c>
      <c r="I46" s="105"/>
      <c r="K46" s="113"/>
      <c r="L46" s="113"/>
      <c r="M46" s="113"/>
    </row>
    <row r="47" spans="1:16" ht="15" customHeight="1" x14ac:dyDescent="0.35">
      <c r="A47" s="455"/>
      <c r="B47" s="455"/>
      <c r="C47" s="455"/>
      <c r="D47" s="455"/>
      <c r="E47" s="413"/>
      <c r="F47" s="116"/>
      <c r="G47" s="100"/>
      <c r="H47" s="123"/>
      <c r="I47" s="105"/>
      <c r="K47" s="113"/>
      <c r="L47" s="113"/>
      <c r="M47" s="113"/>
    </row>
    <row r="48" spans="1:16" ht="15" customHeight="1" x14ac:dyDescent="0.35">
      <c r="A48" s="137"/>
      <c r="B48" s="137"/>
      <c r="C48" s="137"/>
      <c r="D48" s="137"/>
      <c r="E48" s="126"/>
      <c r="F48" s="102"/>
      <c r="G48" s="105"/>
      <c r="H48" s="106"/>
      <c r="I48" s="105"/>
      <c r="L48" s="99"/>
      <c r="M48" s="113"/>
      <c r="N48" s="113"/>
      <c r="O48" s="113"/>
      <c r="P48" s="113"/>
    </row>
    <row r="49" spans="1:16" ht="15" customHeight="1" thickBot="1" x14ac:dyDescent="0.45">
      <c r="A49" s="545" t="s">
        <v>185</v>
      </c>
      <c r="B49" s="545"/>
      <c r="C49" s="545"/>
      <c r="D49" s="545"/>
      <c r="E49" s="545"/>
      <c r="F49" s="102"/>
      <c r="G49" s="105"/>
      <c r="H49" s="106"/>
      <c r="I49" s="105"/>
      <c r="L49" s="99"/>
      <c r="M49" s="113"/>
      <c r="N49" s="113"/>
      <c r="O49" s="113"/>
      <c r="P49" s="113"/>
    </row>
    <row r="50" spans="1:16" ht="15" customHeight="1" x14ac:dyDescent="0.35">
      <c r="A50" s="567" t="s">
        <v>232</v>
      </c>
      <c r="B50" s="567"/>
      <c r="C50" s="567"/>
      <c r="D50" s="567"/>
      <c r="E50" s="138">
        <v>74607.100000000006</v>
      </c>
      <c r="F50" s="102"/>
      <c r="G50" s="105"/>
      <c r="H50" s="118" t="s">
        <v>136</v>
      </c>
      <c r="I50" s="105"/>
      <c r="K50" s="113"/>
      <c r="L50" s="113"/>
      <c r="M50" s="113"/>
      <c r="N50" s="113"/>
      <c r="O50" s="113"/>
      <c r="P50" s="113"/>
    </row>
    <row r="51" spans="1:16" ht="15" customHeight="1" x14ac:dyDescent="0.35">
      <c r="A51" s="568" t="s">
        <v>18</v>
      </c>
      <c r="B51" s="568"/>
      <c r="C51" s="568"/>
      <c r="D51" s="568"/>
      <c r="E51" s="456">
        <v>895.91351999999995</v>
      </c>
      <c r="F51" s="450"/>
      <c r="G51" s="105"/>
      <c r="H51" s="118" t="s">
        <v>137</v>
      </c>
      <c r="I51" s="105"/>
      <c r="K51" s="113"/>
      <c r="L51" s="113"/>
      <c r="M51" s="113"/>
      <c r="N51" s="113"/>
      <c r="O51" s="113"/>
      <c r="P51" s="113"/>
    </row>
    <row r="52" spans="1:16" ht="15" customHeight="1" x14ac:dyDescent="0.35">
      <c r="A52" s="551" t="s">
        <v>277</v>
      </c>
      <c r="B52" s="551"/>
      <c r="C52" s="551"/>
      <c r="D52" s="551"/>
      <c r="E52" s="429">
        <v>66841513</v>
      </c>
      <c r="F52" s="102"/>
      <c r="G52" s="105"/>
      <c r="H52" s="118" t="s">
        <v>70</v>
      </c>
      <c r="I52" s="105"/>
      <c r="K52" s="113"/>
      <c r="L52" s="113"/>
      <c r="M52" s="113"/>
      <c r="N52" s="113"/>
      <c r="O52" s="113"/>
      <c r="P52" s="113"/>
    </row>
    <row r="53" spans="1:16" ht="15" customHeight="1" thickBot="1" x14ac:dyDescent="0.4">
      <c r="A53" s="549" t="s">
        <v>278</v>
      </c>
      <c r="B53" s="549"/>
      <c r="C53" s="549"/>
      <c r="D53" s="549"/>
      <c r="E53" s="427">
        <v>475392</v>
      </c>
      <c r="F53" s="116"/>
      <c r="G53" s="105"/>
      <c r="H53" s="118" t="s">
        <v>267</v>
      </c>
      <c r="I53" s="105"/>
      <c r="K53" s="388"/>
      <c r="L53" s="113"/>
      <c r="M53" s="113"/>
    </row>
    <row r="54" spans="1:16" ht="15" customHeight="1" thickBot="1" x14ac:dyDescent="0.4">
      <c r="A54" s="565" t="s">
        <v>282</v>
      </c>
      <c r="B54" s="565"/>
      <c r="C54" s="565"/>
      <c r="D54" s="565"/>
      <c r="E54" s="412">
        <v>66366121</v>
      </c>
      <c r="F54" s="116"/>
      <c r="G54" s="105"/>
      <c r="H54" s="118" t="s">
        <v>269</v>
      </c>
      <c r="I54" s="105"/>
      <c r="K54" s="113"/>
      <c r="L54" s="113"/>
      <c r="M54" s="113"/>
    </row>
    <row r="55" spans="1:16" ht="15" customHeight="1" x14ac:dyDescent="0.35">
      <c r="A55" s="420"/>
      <c r="B55" s="420"/>
      <c r="C55" s="420"/>
      <c r="D55" s="420"/>
      <c r="E55" s="413"/>
      <c r="F55" s="116"/>
      <c r="G55" s="105"/>
      <c r="H55" s="423"/>
      <c r="I55" s="105"/>
      <c r="K55" s="113"/>
      <c r="L55" s="113"/>
      <c r="M55" s="113"/>
    </row>
    <row r="56" spans="1:16" ht="15" customHeight="1" x14ac:dyDescent="0.4">
      <c r="A56" s="103"/>
      <c r="B56" s="103"/>
      <c r="C56" s="103"/>
      <c r="D56" s="103"/>
      <c r="E56" s="133"/>
      <c r="F56" s="102"/>
      <c r="G56" s="105"/>
      <c r="H56" s="106"/>
      <c r="I56" s="105"/>
      <c r="J56" s="100"/>
      <c r="K56" s="113"/>
      <c r="L56" s="299"/>
      <c r="M56" s="113"/>
      <c r="N56" s="113"/>
      <c r="O56" s="113"/>
      <c r="P56" s="113"/>
    </row>
    <row r="57" spans="1:16" ht="13.9" thickBot="1" x14ac:dyDescent="0.45">
      <c r="A57" s="545" t="s">
        <v>40</v>
      </c>
      <c r="B57" s="545"/>
      <c r="C57" s="545"/>
      <c r="D57" s="545"/>
      <c r="E57" s="545"/>
      <c r="F57" s="102"/>
      <c r="G57" s="105"/>
      <c r="H57" s="106"/>
      <c r="I57" s="105"/>
      <c r="L57" s="299"/>
      <c r="M57" s="99"/>
      <c r="N57" s="113"/>
      <c r="O57" s="113"/>
      <c r="P57" s="113"/>
    </row>
    <row r="58" spans="1:16" ht="26.25" x14ac:dyDescent="0.35">
      <c r="A58" s="139"/>
      <c r="B58" s="140"/>
      <c r="C58" s="141" t="s">
        <v>170</v>
      </c>
      <c r="D58" s="141" t="s">
        <v>160</v>
      </c>
      <c r="E58" s="142" t="s">
        <v>257</v>
      </c>
      <c r="F58" s="102"/>
      <c r="G58" s="105"/>
      <c r="H58" s="106"/>
      <c r="I58" s="105"/>
      <c r="L58" s="299"/>
      <c r="M58" s="99"/>
      <c r="N58" s="99"/>
      <c r="O58" s="99"/>
      <c r="P58" s="113"/>
    </row>
    <row r="59" spans="1:16" ht="15" customHeight="1" x14ac:dyDescent="0.35">
      <c r="A59" s="543" t="s">
        <v>171</v>
      </c>
      <c r="B59" s="543"/>
      <c r="C59" s="543"/>
      <c r="D59" s="341">
        <v>2</v>
      </c>
      <c r="E59" s="384">
        <v>93129</v>
      </c>
      <c r="F59" s="116"/>
      <c r="G59" s="105"/>
      <c r="H59" s="118" t="s">
        <v>66</v>
      </c>
      <c r="I59" s="105"/>
      <c r="J59" s="113"/>
      <c r="K59" s="113"/>
      <c r="L59" s="113"/>
      <c r="M59" s="99"/>
      <c r="N59" s="99"/>
      <c r="O59" s="99"/>
      <c r="P59" s="113"/>
    </row>
    <row r="60" spans="1:16" ht="15" customHeight="1" x14ac:dyDescent="0.35">
      <c r="A60" s="550" t="s">
        <v>172</v>
      </c>
      <c r="B60" s="550"/>
      <c r="C60" s="550"/>
      <c r="D60" s="343">
        <v>1</v>
      </c>
      <c r="E60" s="385">
        <v>178254</v>
      </c>
      <c r="F60" s="116"/>
      <c r="G60" s="105"/>
      <c r="H60" s="118" t="s">
        <v>67</v>
      </c>
      <c r="I60" s="105"/>
      <c r="J60" s="113"/>
      <c r="K60" s="113"/>
      <c r="L60" s="113"/>
      <c r="M60" s="99"/>
      <c r="N60" s="99"/>
      <c r="O60" s="99"/>
      <c r="P60" s="113"/>
    </row>
    <row r="61" spans="1:16" ht="15" customHeight="1" x14ac:dyDescent="0.35">
      <c r="A61" s="341"/>
      <c r="B61" s="341"/>
      <c r="C61" s="341"/>
      <c r="D61" s="341"/>
      <c r="E61" s="344"/>
      <c r="F61" s="116"/>
      <c r="G61" s="105"/>
      <c r="H61" s="123"/>
      <c r="I61" s="105"/>
      <c r="J61" s="113"/>
      <c r="K61" s="113"/>
      <c r="L61" s="113"/>
      <c r="M61" s="99"/>
      <c r="N61" s="99"/>
      <c r="O61" s="99"/>
      <c r="P61" s="113"/>
    </row>
    <row r="62" spans="1:16" ht="15" customHeight="1" x14ac:dyDescent="0.35">
      <c r="A62" s="543" t="s">
        <v>87</v>
      </c>
      <c r="B62" s="543"/>
      <c r="C62" s="543"/>
      <c r="D62" s="543"/>
      <c r="E62" s="115">
        <v>364512</v>
      </c>
      <c r="F62" s="116"/>
      <c r="G62" s="105"/>
      <c r="H62" s="118" t="s">
        <v>90</v>
      </c>
      <c r="I62" s="105"/>
      <c r="J62" s="113"/>
      <c r="K62" s="113"/>
      <c r="L62" s="113"/>
      <c r="M62" s="99"/>
      <c r="N62" s="99"/>
      <c r="O62" s="99"/>
      <c r="P62" s="113"/>
    </row>
    <row r="63" spans="1:16" ht="15" customHeight="1" x14ac:dyDescent="0.35">
      <c r="A63" s="544" t="s">
        <v>167</v>
      </c>
      <c r="B63" s="544"/>
      <c r="C63" s="544"/>
      <c r="D63" s="544"/>
      <c r="E63" s="384">
        <v>1477207</v>
      </c>
      <c r="F63" s="116"/>
      <c r="G63" s="105"/>
      <c r="H63" s="118" t="s">
        <v>68</v>
      </c>
      <c r="I63" s="105"/>
      <c r="J63" s="113"/>
      <c r="K63" s="113"/>
      <c r="L63" s="113"/>
      <c r="M63" s="99"/>
      <c r="N63" s="113"/>
      <c r="O63" s="113"/>
      <c r="P63" s="113"/>
    </row>
    <row r="64" spans="1:16" ht="15" customHeight="1" x14ac:dyDescent="0.35">
      <c r="A64" s="569" t="s">
        <v>88</v>
      </c>
      <c r="B64" s="569"/>
      <c r="C64" s="569"/>
      <c r="D64" s="569"/>
      <c r="E64" s="143">
        <v>0.24675756342882199</v>
      </c>
      <c r="F64" s="144"/>
      <c r="G64" s="127"/>
      <c r="H64" s="118" t="s">
        <v>149</v>
      </c>
      <c r="I64" s="127"/>
      <c r="J64" s="113"/>
      <c r="K64" s="113"/>
      <c r="M64" s="97"/>
    </row>
    <row r="65" spans="1:18" ht="15" customHeight="1" x14ac:dyDescent="0.35">
      <c r="A65" s="570" t="s">
        <v>272</v>
      </c>
      <c r="B65" s="570"/>
      <c r="C65" s="570"/>
      <c r="D65" s="570"/>
      <c r="E65" s="131">
        <v>1305915.94</v>
      </c>
      <c r="F65" s="116"/>
      <c r="G65" s="105"/>
      <c r="H65" s="118" t="s">
        <v>19</v>
      </c>
      <c r="I65" s="105"/>
      <c r="J65" s="113"/>
      <c r="K65" s="113"/>
      <c r="M65" s="99"/>
      <c r="N65" s="99"/>
      <c r="O65" s="99"/>
      <c r="R65" s="145"/>
    </row>
    <row r="66" spans="1:18" ht="15" customHeight="1" x14ac:dyDescent="0.35">
      <c r="A66" s="561" t="s">
        <v>17</v>
      </c>
      <c r="B66" s="561"/>
      <c r="C66" s="561"/>
      <c r="D66" s="561"/>
      <c r="E66" s="125">
        <v>319247.77538972901</v>
      </c>
      <c r="F66" s="116"/>
      <c r="G66" s="105"/>
      <c r="H66" s="118" t="s">
        <v>150</v>
      </c>
      <c r="I66" s="105"/>
      <c r="J66" s="123"/>
      <c r="K66" s="113"/>
      <c r="L66" s="119"/>
      <c r="M66" s="97"/>
      <c r="N66" s="99"/>
      <c r="O66" s="99"/>
      <c r="R66" s="145"/>
    </row>
    <row r="67" spans="1:18" ht="15" customHeight="1" x14ac:dyDescent="0.35">
      <c r="A67" s="558" t="s">
        <v>18</v>
      </c>
      <c r="B67" s="558"/>
      <c r="C67" s="558"/>
      <c r="D67" s="558"/>
      <c r="E67" s="131">
        <v>126.84041999999999</v>
      </c>
      <c r="F67" s="116"/>
      <c r="G67" s="105"/>
      <c r="H67" s="118" t="s">
        <v>69</v>
      </c>
      <c r="I67" s="105"/>
      <c r="J67" s="100"/>
      <c r="K67" s="113"/>
    </row>
    <row r="68" spans="1:18" ht="15" customHeight="1" x14ac:dyDescent="0.35">
      <c r="A68" s="559" t="s">
        <v>89</v>
      </c>
      <c r="B68" s="559"/>
      <c r="C68" s="559"/>
      <c r="D68" s="559"/>
      <c r="E68" s="344">
        <v>1000</v>
      </c>
      <c r="F68" s="116"/>
      <c r="G68" s="105"/>
      <c r="H68" s="123"/>
      <c r="L68" s="113"/>
      <c r="M68" s="113"/>
      <c r="N68" s="113"/>
    </row>
    <row r="69" spans="1:18" s="389" customFormat="1" ht="15" customHeight="1" x14ac:dyDescent="0.35">
      <c r="A69" s="571" t="s">
        <v>277</v>
      </c>
      <c r="B69" s="571"/>
      <c r="C69" s="571"/>
      <c r="D69" s="571"/>
      <c r="E69" s="461">
        <v>40507053</v>
      </c>
      <c r="F69" s="116"/>
      <c r="G69" s="387"/>
      <c r="H69" s="118" t="s">
        <v>71</v>
      </c>
      <c r="I69" s="387"/>
      <c r="J69" s="390"/>
      <c r="K69" s="388"/>
      <c r="L69" s="388"/>
      <c r="M69" s="388"/>
      <c r="N69" s="391"/>
      <c r="O69" s="392"/>
    </row>
    <row r="70" spans="1:18" ht="15" customHeight="1" thickBot="1" x14ac:dyDescent="0.4">
      <c r="A70" s="549" t="s">
        <v>278</v>
      </c>
      <c r="B70" s="549"/>
      <c r="C70" s="549"/>
      <c r="D70" s="549"/>
      <c r="E70" s="432">
        <v>775080</v>
      </c>
      <c r="F70" s="431"/>
      <c r="G70" s="105"/>
      <c r="H70" s="118" t="s">
        <v>270</v>
      </c>
      <c r="I70" s="105"/>
      <c r="K70" s="388"/>
      <c r="L70" s="113"/>
      <c r="M70" s="113"/>
    </row>
    <row r="71" spans="1:18" ht="15" customHeight="1" thickBot="1" x14ac:dyDescent="0.4">
      <c r="A71" s="565" t="s">
        <v>283</v>
      </c>
      <c r="B71" s="565"/>
      <c r="C71" s="565"/>
      <c r="D71" s="565"/>
      <c r="E71" s="430">
        <v>39731973</v>
      </c>
      <c r="F71" s="431"/>
      <c r="G71" s="105"/>
      <c r="H71" s="118" t="s">
        <v>271</v>
      </c>
      <c r="I71" s="105"/>
      <c r="K71" s="113"/>
      <c r="L71" s="113"/>
      <c r="M71" s="113"/>
    </row>
    <row r="72" spans="1:18" ht="15" customHeight="1" x14ac:dyDescent="0.35">
      <c r="A72" s="134"/>
      <c r="B72" s="134"/>
      <c r="C72" s="134"/>
      <c r="D72" s="134"/>
      <c r="E72" s="413"/>
      <c r="F72" s="116"/>
      <c r="G72" s="105"/>
      <c r="H72" s="123"/>
      <c r="I72" s="105"/>
      <c r="K72" s="113"/>
      <c r="L72" s="113"/>
      <c r="M72" s="113"/>
    </row>
    <row r="73" spans="1:18" ht="15" customHeight="1" x14ac:dyDescent="0.4">
      <c r="A73" s="120"/>
      <c r="B73" s="120"/>
      <c r="C73" s="120"/>
      <c r="D73" s="120"/>
      <c r="E73" s="133"/>
      <c r="F73" s="102"/>
      <c r="G73" s="105"/>
      <c r="H73" s="123"/>
      <c r="I73" s="105"/>
      <c r="J73" s="100"/>
      <c r="K73" s="113"/>
      <c r="L73" s="299"/>
      <c r="M73" s="113"/>
      <c r="N73" s="113"/>
    </row>
    <row r="74" spans="1:18" s="422" customFormat="1" ht="15" customHeight="1" thickBot="1" x14ac:dyDescent="0.45">
      <c r="A74" s="566" t="s">
        <v>266</v>
      </c>
      <c r="B74" s="566"/>
      <c r="C74" s="566"/>
      <c r="D74" s="566"/>
      <c r="E74" s="566"/>
      <c r="F74" s="415"/>
      <c r="G74" s="416"/>
      <c r="H74" s="421"/>
      <c r="I74" s="416"/>
      <c r="L74" s="415"/>
    </row>
    <row r="75" spans="1:18" s="422" customFormat="1" x14ac:dyDescent="0.35">
      <c r="A75" s="553" t="s">
        <v>280</v>
      </c>
      <c r="B75" s="554"/>
      <c r="C75" s="554"/>
      <c r="D75" s="554"/>
      <c r="E75" s="434">
        <v>3278073</v>
      </c>
      <c r="F75" s="415"/>
      <c r="G75" s="416"/>
      <c r="H75" s="118" t="s">
        <v>268</v>
      </c>
      <c r="I75" s="416"/>
      <c r="L75" s="415"/>
    </row>
    <row r="76" spans="1:18" s="422" customFormat="1" x14ac:dyDescent="0.35">
      <c r="A76" s="553" t="s">
        <v>284</v>
      </c>
      <c r="B76" s="554"/>
      <c r="C76" s="554"/>
      <c r="D76" s="554"/>
      <c r="E76" s="434">
        <v>475445</v>
      </c>
      <c r="F76" s="415"/>
      <c r="G76" s="416"/>
      <c r="H76" s="118" t="s">
        <v>273</v>
      </c>
      <c r="I76" s="416"/>
      <c r="L76" s="415"/>
    </row>
    <row r="77" spans="1:18" s="422" customFormat="1" x14ac:dyDescent="0.35">
      <c r="A77" s="553" t="s">
        <v>285</v>
      </c>
      <c r="B77" s="554"/>
      <c r="C77" s="554"/>
      <c r="D77" s="554"/>
      <c r="E77" s="434">
        <v>475392</v>
      </c>
      <c r="F77" s="415"/>
      <c r="G77" s="416"/>
      <c r="H77" s="118" t="s">
        <v>267</v>
      </c>
      <c r="I77" s="416"/>
      <c r="L77" s="415"/>
    </row>
    <row r="78" spans="1:18" s="422" customFormat="1" ht="13.5" thickBot="1" x14ac:dyDescent="0.4">
      <c r="A78" s="553" t="s">
        <v>286</v>
      </c>
      <c r="B78" s="554"/>
      <c r="C78" s="554"/>
      <c r="D78" s="554"/>
      <c r="E78" s="434">
        <v>775080</v>
      </c>
      <c r="F78" s="415"/>
      <c r="G78" s="416"/>
      <c r="H78" s="118" t="s">
        <v>270</v>
      </c>
      <c r="I78" s="416"/>
      <c r="L78" s="415"/>
    </row>
    <row r="79" spans="1:18" s="422" customFormat="1" ht="15" customHeight="1" thickBot="1" x14ac:dyDescent="0.4">
      <c r="A79" s="555" t="s">
        <v>276</v>
      </c>
      <c r="B79" s="555"/>
      <c r="C79" s="555"/>
      <c r="D79" s="555"/>
      <c r="E79" s="433">
        <v>5003990</v>
      </c>
      <c r="F79" s="424"/>
      <c r="G79" s="416"/>
      <c r="H79" s="118" t="s">
        <v>274</v>
      </c>
      <c r="I79" s="416"/>
      <c r="L79" s="415"/>
    </row>
    <row r="80" spans="1:18" ht="15" customHeight="1" x14ac:dyDescent="0.4">
      <c r="A80" s="120"/>
      <c r="B80" s="120"/>
      <c r="C80" s="120"/>
      <c r="D80" s="120"/>
      <c r="E80" s="133"/>
      <c r="F80" s="102"/>
      <c r="G80" s="105"/>
      <c r="H80" s="123"/>
      <c r="I80" s="105"/>
      <c r="J80" s="100"/>
      <c r="K80" s="113"/>
      <c r="L80" s="299"/>
      <c r="M80" s="113"/>
      <c r="N80" s="113"/>
    </row>
    <row r="81" spans="1:36" ht="15" customHeight="1" x14ac:dyDescent="0.4">
      <c r="A81" s="120"/>
      <c r="B81" s="120"/>
      <c r="C81" s="120"/>
      <c r="D81" s="120"/>
      <c r="E81" s="133"/>
      <c r="F81" s="102"/>
      <c r="G81" s="105"/>
      <c r="H81" s="123"/>
      <c r="I81" s="105"/>
      <c r="J81" s="100"/>
      <c r="K81" s="113"/>
      <c r="L81" s="299"/>
      <c r="M81" s="113"/>
      <c r="N81" s="113"/>
    </row>
    <row r="82" spans="1:36" ht="15" customHeight="1" thickBot="1" x14ac:dyDescent="0.45">
      <c r="A82" s="552" t="s">
        <v>234</v>
      </c>
      <c r="B82" s="552"/>
      <c r="C82" s="552"/>
      <c r="D82" s="552"/>
      <c r="E82" s="552"/>
      <c r="F82" s="415"/>
      <c r="G82" s="105"/>
      <c r="H82" s="106"/>
      <c r="I82" s="105"/>
      <c r="J82" s="100"/>
      <c r="K82" s="113"/>
      <c r="L82" s="299"/>
      <c r="M82" s="113"/>
      <c r="N82" s="113"/>
      <c r="O82" s="113"/>
      <c r="P82" s="113"/>
    </row>
    <row r="83" spans="1:36" ht="15" customHeight="1" x14ac:dyDescent="0.35">
      <c r="A83" s="540" t="s">
        <v>296</v>
      </c>
      <c r="B83" s="541"/>
      <c r="C83" s="541"/>
      <c r="D83" s="541"/>
      <c r="E83" s="459">
        <v>512424</v>
      </c>
      <c r="F83" s="415"/>
      <c r="G83" s="105"/>
      <c r="H83" s="118" t="s">
        <v>261</v>
      </c>
      <c r="I83" s="105"/>
      <c r="J83" s="100"/>
      <c r="K83" s="113"/>
      <c r="L83" s="299"/>
      <c r="M83" s="113"/>
      <c r="N83" s="113"/>
      <c r="O83" s="113"/>
      <c r="P83" s="113"/>
    </row>
    <row r="84" spans="1:36" ht="15" customHeight="1" x14ac:dyDescent="0.35">
      <c r="A84" s="417"/>
      <c r="B84" s="417"/>
      <c r="C84" s="417"/>
      <c r="D84" s="417" t="s">
        <v>259</v>
      </c>
      <c r="E84" s="415">
        <v>60</v>
      </c>
      <c r="F84" s="415"/>
      <c r="G84" s="105"/>
      <c r="H84" s="118" t="s">
        <v>262</v>
      </c>
      <c r="I84" s="105"/>
      <c r="J84" s="100"/>
      <c r="K84" s="113"/>
      <c r="L84" s="299"/>
      <c r="M84" s="113"/>
      <c r="N84" s="113"/>
      <c r="O84" s="113"/>
      <c r="P84" s="113"/>
    </row>
    <row r="85" spans="1:36" ht="15" customHeight="1" x14ac:dyDescent="0.35">
      <c r="A85" s="542" t="s">
        <v>260</v>
      </c>
      <c r="B85" s="542"/>
      <c r="C85" s="542"/>
      <c r="D85" s="542"/>
      <c r="E85" s="469">
        <v>23.401209999999999</v>
      </c>
      <c r="F85" s="418"/>
      <c r="G85" s="105"/>
      <c r="H85" s="118" t="s">
        <v>297</v>
      </c>
      <c r="I85" s="105"/>
      <c r="J85" s="100"/>
      <c r="K85" s="113"/>
      <c r="L85" s="299"/>
      <c r="M85" s="113"/>
      <c r="N85" s="113"/>
      <c r="O85" s="113"/>
      <c r="P85" s="113"/>
    </row>
    <row r="86" spans="1:36" ht="15" customHeight="1" thickBot="1" x14ac:dyDescent="0.4">
      <c r="A86" s="556" t="s">
        <v>287</v>
      </c>
      <c r="B86" s="556"/>
      <c r="C86" s="556"/>
      <c r="D86" s="556"/>
      <c r="E86" s="470">
        <v>11992749</v>
      </c>
      <c r="F86" s="418"/>
      <c r="G86" s="105"/>
      <c r="H86" s="118" t="s">
        <v>263</v>
      </c>
      <c r="I86" s="105"/>
      <c r="J86" s="100"/>
      <c r="K86" s="113"/>
      <c r="L86" s="299"/>
      <c r="M86" s="113"/>
      <c r="N86" s="113"/>
      <c r="O86" s="113"/>
      <c r="P86" s="113"/>
    </row>
    <row r="87" spans="1:36" ht="15" customHeight="1" x14ac:dyDescent="0.35">
      <c r="A87" s="457"/>
      <c r="B87" s="457"/>
      <c r="C87" s="457"/>
      <c r="D87" s="457"/>
      <c r="E87" s="458"/>
      <c r="F87" s="418"/>
      <c r="G87" s="105"/>
      <c r="H87" s="123"/>
      <c r="I87" s="105"/>
      <c r="J87" s="100"/>
      <c r="K87" s="113"/>
      <c r="L87" s="299"/>
      <c r="M87" s="113"/>
      <c r="N87" s="113"/>
      <c r="O87" s="113"/>
      <c r="P87" s="113"/>
    </row>
    <row r="88" spans="1:36" ht="15" customHeight="1" x14ac:dyDescent="0.35">
      <c r="A88" s="120" t="s">
        <v>208</v>
      </c>
      <c r="B88"/>
      <c r="C88"/>
      <c r="D88"/>
      <c r="E88"/>
      <c r="F88"/>
      <c r="G88" s="105"/>
      <c r="H88" s="123"/>
      <c r="I88" s="105"/>
      <c r="J88" s="100"/>
      <c r="K88" s="113"/>
      <c r="L88" s="299"/>
      <c r="M88" s="113"/>
      <c r="N88" s="113"/>
      <c r="O88" s="113"/>
      <c r="P88" s="113"/>
    </row>
    <row r="89" spans="1:36" ht="15" customHeight="1" x14ac:dyDescent="0.35">
      <c r="A89" s="460" t="s">
        <v>302</v>
      </c>
      <c r="B89"/>
      <c r="C89"/>
      <c r="D89"/>
      <c r="E89"/>
      <c r="F89"/>
      <c r="G89" s="105"/>
      <c r="H89" s="123"/>
      <c r="I89" s="105"/>
      <c r="J89" s="100"/>
      <c r="K89" s="113"/>
      <c r="L89" s="299"/>
      <c r="M89" s="113"/>
      <c r="N89" s="113"/>
      <c r="O89" s="113"/>
      <c r="P89" s="113"/>
    </row>
    <row r="90" spans="1:36" ht="15" customHeight="1" x14ac:dyDescent="0.4">
      <c r="A90" s="103"/>
      <c r="B90" s="103"/>
      <c r="C90" s="103"/>
      <c r="D90" s="103"/>
      <c r="E90" s="133"/>
      <c r="F90" s="102"/>
      <c r="G90" s="105"/>
      <c r="H90" s="106"/>
      <c r="I90" s="105"/>
      <c r="J90" s="100"/>
      <c r="K90" s="113"/>
      <c r="L90" s="299"/>
      <c r="M90" s="113"/>
      <c r="N90" s="113"/>
      <c r="O90" s="113"/>
      <c r="P90" s="113"/>
    </row>
    <row r="91" spans="1:36" ht="15" customHeight="1" x14ac:dyDescent="0.4">
      <c r="A91" s="103"/>
      <c r="B91" s="103"/>
      <c r="C91" s="103"/>
      <c r="D91" s="103"/>
      <c r="E91" s="133"/>
      <c r="F91" s="102"/>
      <c r="G91" s="105"/>
      <c r="H91" s="106"/>
      <c r="I91" s="105"/>
      <c r="J91" s="100"/>
      <c r="K91" s="113"/>
      <c r="L91" s="117"/>
    </row>
    <row r="92" spans="1:36" ht="15" hidden="1" customHeight="1" x14ac:dyDescent="0.4">
      <c r="A92" s="103"/>
      <c r="B92" s="103"/>
      <c r="C92" s="103"/>
      <c r="D92" s="103"/>
      <c r="E92" s="146" t="s">
        <v>43</v>
      </c>
      <c r="F92" s="102"/>
      <c r="G92" s="105"/>
      <c r="H92" s="106"/>
      <c r="I92" s="105"/>
      <c r="J92" s="100"/>
      <c r="K92" s="113"/>
      <c r="L92" s="117"/>
    </row>
    <row r="93" spans="1:36" ht="15" customHeight="1" x14ac:dyDescent="0.4">
      <c r="A93" s="103"/>
      <c r="B93" s="103"/>
      <c r="C93" s="103"/>
      <c r="D93" s="103"/>
      <c r="E93" s="133"/>
      <c r="F93" s="102"/>
      <c r="G93" s="105"/>
      <c r="H93" s="106"/>
      <c r="I93" s="105"/>
      <c r="J93" s="100"/>
      <c r="K93" s="113"/>
      <c r="L93" s="117"/>
    </row>
    <row r="94" spans="1:36" ht="15" customHeight="1" x14ac:dyDescent="0.4">
      <c r="A94" s="103"/>
      <c r="B94" s="103"/>
      <c r="C94" s="103"/>
      <c r="D94" s="103"/>
      <c r="E94" s="133"/>
      <c r="F94" s="102"/>
      <c r="G94" s="105"/>
      <c r="H94" s="106"/>
      <c r="I94" s="105"/>
      <c r="J94" s="100"/>
      <c r="K94" s="113"/>
      <c r="L94" s="117"/>
    </row>
    <row r="95" spans="1:36" s="5" customFormat="1" x14ac:dyDescent="0.35">
      <c r="A95" s="95"/>
      <c r="B95" s="95"/>
      <c r="C95" s="95"/>
      <c r="D95" s="95"/>
      <c r="E95" s="95"/>
      <c r="F95" s="95"/>
      <c r="G95" s="147"/>
      <c r="H95" s="148"/>
      <c r="I95" s="147"/>
      <c r="J95" s="147"/>
      <c r="K95" s="32"/>
      <c r="L95" s="147"/>
      <c r="M95" s="147"/>
      <c r="O95" s="95"/>
      <c r="P95" s="95"/>
    </row>
    <row r="96" spans="1:36" x14ac:dyDescent="0.35">
      <c r="A96" s="99"/>
      <c r="B96" s="99"/>
      <c r="C96" s="99"/>
      <c r="D96" s="99"/>
      <c r="H96" s="93"/>
      <c r="L96" s="99"/>
      <c r="AI96" s="5"/>
      <c r="AJ96" s="5"/>
    </row>
    <row r="97" spans="1:33" x14ac:dyDescent="0.35">
      <c r="G97" s="99"/>
      <c r="H97" s="149"/>
      <c r="I97" s="99"/>
      <c r="L97" s="113"/>
      <c r="M97" s="113"/>
      <c r="N97" s="113"/>
      <c r="O97" s="113"/>
      <c r="P97" s="99"/>
      <c r="AG97" s="99"/>
    </row>
    <row r="98" spans="1:33" x14ac:dyDescent="0.35">
      <c r="H98" s="93"/>
      <c r="L98" s="99"/>
      <c r="Y98" s="99"/>
    </row>
    <row r="99" spans="1:33" x14ac:dyDescent="0.35">
      <c r="A99" s="99"/>
      <c r="B99" s="99"/>
      <c r="C99" s="99"/>
      <c r="D99" s="99"/>
      <c r="I99" s="99"/>
    </row>
    <row r="100" spans="1:33" x14ac:dyDescent="0.35">
      <c r="P100" s="99"/>
      <c r="X100" s="99"/>
    </row>
    <row r="101" spans="1:33" x14ac:dyDescent="0.35">
      <c r="I101" s="99"/>
    </row>
    <row r="102" spans="1:33" x14ac:dyDescent="0.35">
      <c r="P102" s="99"/>
      <c r="X102" s="99"/>
    </row>
    <row r="103" spans="1:33" x14ac:dyDescent="0.35">
      <c r="A103" s="99"/>
      <c r="B103" s="99"/>
      <c r="C103" s="99"/>
      <c r="D103" s="99"/>
      <c r="I103" s="99"/>
      <c r="X103" s="99"/>
    </row>
    <row r="104" spans="1:33" x14ac:dyDescent="0.35">
      <c r="A104" s="99"/>
      <c r="B104" s="99"/>
      <c r="C104" s="99"/>
      <c r="D104" s="99"/>
    </row>
    <row r="105" spans="1:33" x14ac:dyDescent="0.35">
      <c r="I105" s="99"/>
      <c r="X105" s="99"/>
    </row>
    <row r="106" spans="1:33" x14ac:dyDescent="0.35">
      <c r="A106" s="99"/>
      <c r="B106" s="99"/>
      <c r="C106" s="99"/>
      <c r="D106" s="99"/>
    </row>
  </sheetData>
  <mergeCells count="51">
    <mergeCell ref="A23:D23"/>
    <mergeCell ref="A46:D46"/>
    <mergeCell ref="A54:D54"/>
    <mergeCell ref="A71:D71"/>
    <mergeCell ref="A74:E74"/>
    <mergeCell ref="A50:D50"/>
    <mergeCell ref="A51:D51"/>
    <mergeCell ref="A57:E57"/>
    <mergeCell ref="A62:D62"/>
    <mergeCell ref="A63:D63"/>
    <mergeCell ref="A64:D64"/>
    <mergeCell ref="A65:D65"/>
    <mergeCell ref="A66:D66"/>
    <mergeCell ref="A69:D69"/>
    <mergeCell ref="A86:D86"/>
    <mergeCell ref="A1:F1"/>
    <mergeCell ref="A67:D67"/>
    <mergeCell ref="A68:D68"/>
    <mergeCell ref="A26:E26"/>
    <mergeCell ref="A39:D39"/>
    <mergeCell ref="A40:D40"/>
    <mergeCell ref="A41:D41"/>
    <mergeCell ref="A42:D42"/>
    <mergeCell ref="A43:D43"/>
    <mergeCell ref="A19:D19"/>
    <mergeCell ref="A20:D20"/>
    <mergeCell ref="A21:D21"/>
    <mergeCell ref="A52:D52"/>
    <mergeCell ref="A49:E49"/>
    <mergeCell ref="A59:C59"/>
    <mergeCell ref="A75:D75"/>
    <mergeCell ref="A76:D76"/>
    <mergeCell ref="A77:D77"/>
    <mergeCell ref="A78:D78"/>
    <mergeCell ref="A79:D79"/>
    <mergeCell ref="A83:D83"/>
    <mergeCell ref="A85:D85"/>
    <mergeCell ref="A37:D37"/>
    <mergeCell ref="A38:D38"/>
    <mergeCell ref="A4:E4"/>
    <mergeCell ref="A15:D15"/>
    <mergeCell ref="A16:D16"/>
    <mergeCell ref="A17:D17"/>
    <mergeCell ref="A18:D18"/>
    <mergeCell ref="A22:D22"/>
    <mergeCell ref="A45:D45"/>
    <mergeCell ref="A53:D53"/>
    <mergeCell ref="A70:D70"/>
    <mergeCell ref="A60:C60"/>
    <mergeCell ref="A44:D44"/>
    <mergeCell ref="A82:E82"/>
  </mergeCells>
  <phoneticPr fontId="4" type="noConversion"/>
  <conditionalFormatting sqref="E28:F44 E50:F52 E59:F69 E6:F22">
    <cfRule type="cellIs" dxfId="14" priority="17" operator="equal">
      <formula>0</formula>
    </cfRule>
  </conditionalFormatting>
  <conditionalFormatting sqref="E45:F45">
    <cfRule type="cellIs" dxfId="13" priority="14" operator="equal">
      <formula>0</formula>
    </cfRule>
  </conditionalFormatting>
  <conditionalFormatting sqref="E53:F53">
    <cfRule type="cellIs" dxfId="12" priority="13" operator="equal">
      <formula>0</formula>
    </cfRule>
  </conditionalFormatting>
  <conditionalFormatting sqref="E70:F70 E72:F72">
    <cfRule type="cellIs" dxfId="11" priority="12" operator="equal">
      <formula>0</formula>
    </cfRule>
  </conditionalFormatting>
  <conditionalFormatting sqref="E83:F85">
    <cfRule type="cellIs" dxfId="10" priority="11" operator="equal">
      <formula>0</formula>
    </cfRule>
  </conditionalFormatting>
  <conditionalFormatting sqref="E86:F87">
    <cfRule type="cellIs" dxfId="9" priority="10" operator="equal">
      <formula>0</formula>
    </cfRule>
  </conditionalFormatting>
  <conditionalFormatting sqref="E23:F23">
    <cfRule type="cellIs" dxfId="8" priority="9" operator="equal">
      <formula>0</formula>
    </cfRule>
  </conditionalFormatting>
  <conditionalFormatting sqref="E46:F47">
    <cfRule type="cellIs" dxfId="7" priority="8" operator="equal">
      <formula>0</formula>
    </cfRule>
  </conditionalFormatting>
  <conditionalFormatting sqref="E54:F55">
    <cfRule type="cellIs" dxfId="6" priority="7" operator="equal">
      <formula>0</formula>
    </cfRule>
  </conditionalFormatting>
  <conditionalFormatting sqref="E71:F71">
    <cfRule type="cellIs" dxfId="5" priority="6" operator="equal">
      <formula>0</formula>
    </cfRule>
  </conditionalFormatting>
  <conditionalFormatting sqref="E75:F75">
    <cfRule type="cellIs" dxfId="4" priority="5" operator="equal">
      <formula>0</formula>
    </cfRule>
  </conditionalFormatting>
  <conditionalFormatting sqref="E79:F79">
    <cfRule type="cellIs" dxfId="3" priority="4" operator="equal">
      <formula>0</formula>
    </cfRule>
  </conditionalFormatting>
  <conditionalFormatting sqref="E76:F76">
    <cfRule type="cellIs" dxfId="2" priority="3" operator="equal">
      <formula>0</formula>
    </cfRule>
  </conditionalFormatting>
  <conditionalFormatting sqref="E77:F77">
    <cfRule type="cellIs" dxfId="1" priority="2" operator="equal">
      <formula>0</formula>
    </cfRule>
  </conditionalFormatting>
  <conditionalFormatting sqref="E78:F78">
    <cfRule type="cellIs" dxfId="0" priority="1" operator="equal">
      <formula>0</formula>
    </cfRule>
  </conditionalFormatting>
  <pageMargins left="0.70866141732283472" right="0.70866141732283472" top="0.74803149606299213" bottom="0.74803149606299213" header="0.31496062992125984" footer="0.31496062992125984"/>
  <pageSetup paperSize="9" scale="56" fitToHeight="2" orientation="landscape" r:id="rId1"/>
  <headerFooter>
    <oddHeader>&amp;CPage &amp;P&amp;R&amp;F</oddHeader>
  </headerFooter>
  <rowBreaks count="1" manualBreakCount="1">
    <brk id="47"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5"/>
  <sheetViews>
    <sheetView showGridLines="0" zoomScaleNormal="100" workbookViewId="0">
      <selection sqref="A1:G1"/>
    </sheetView>
  </sheetViews>
  <sheetFormatPr defaultColWidth="9.140625" defaultRowHeight="15" customHeight="1" x14ac:dyDescent="0.35"/>
  <cols>
    <col min="1" max="1" width="16.85546875" style="5" customWidth="1"/>
    <col min="2" max="2" width="18.7109375" style="5" customWidth="1"/>
    <col min="3" max="3" width="16.7109375" style="5" customWidth="1"/>
    <col min="4" max="4" width="14.28515625" style="5" customWidth="1"/>
    <col min="5" max="5" width="11.5703125" style="5" customWidth="1"/>
    <col min="6" max="6" width="11.140625" style="5" bestFit="1" customWidth="1"/>
    <col min="7" max="7" width="11.140625" style="13" customWidth="1"/>
    <col min="8" max="8" width="13.5703125" style="13" bestFit="1" customWidth="1"/>
    <col min="9" max="11" width="12" style="13" customWidth="1"/>
    <col min="12" max="12" width="11.85546875" style="5" customWidth="1"/>
    <col min="13" max="14" width="9.140625" style="5" customWidth="1"/>
    <col min="15" max="17" width="9.140625" style="5"/>
    <col min="18" max="18" width="14.7109375" style="5" bestFit="1" customWidth="1"/>
    <col min="19" max="16384" width="9.140625" style="5"/>
  </cols>
  <sheetData>
    <row r="1" spans="1:14" ht="15.75" customHeight="1" x14ac:dyDescent="0.4">
      <c r="A1" s="527" t="str">
        <f>'A Summary'!I19</f>
        <v>Providers registered in the 'Approved (fee cap)' category in the 2021-22 academic year (UKPRN: ALL)</v>
      </c>
      <c r="B1" s="527"/>
      <c r="C1" s="527"/>
      <c r="D1" s="527"/>
      <c r="E1" s="527"/>
      <c r="F1" s="527"/>
      <c r="G1" s="527"/>
      <c r="H1" s="8"/>
      <c r="I1" s="8"/>
      <c r="J1" s="248"/>
      <c r="K1" s="248"/>
      <c r="L1" s="13"/>
    </row>
    <row r="2" spans="1:14" ht="15" customHeight="1" x14ac:dyDescent="0.4">
      <c r="A2" s="247"/>
      <c r="L2" s="13"/>
    </row>
    <row r="3" spans="1:14" ht="15.75" customHeight="1" x14ac:dyDescent="0.4">
      <c r="A3" s="572" t="s">
        <v>219</v>
      </c>
      <c r="B3" s="572"/>
      <c r="C3" s="572"/>
      <c r="D3" s="572"/>
      <c r="E3" s="572"/>
      <c r="F3" s="8"/>
      <c r="G3" s="248"/>
      <c r="H3" s="248"/>
      <c r="I3" s="248"/>
      <c r="J3" s="248"/>
      <c r="K3" s="248"/>
      <c r="L3" s="13"/>
    </row>
    <row r="4" spans="1:14" ht="15" customHeight="1" x14ac:dyDescent="0.35">
      <c r="L4" s="13"/>
    </row>
    <row r="5" spans="1:14" ht="21" customHeight="1" thickBot="1" x14ac:dyDescent="0.4">
      <c r="A5" s="573" t="s">
        <v>181</v>
      </c>
      <c r="B5" s="573"/>
      <c r="C5" s="249"/>
      <c r="E5" s="13"/>
      <c r="F5" s="13"/>
      <c r="L5" s="13"/>
    </row>
    <row r="6" spans="1:14" ht="15" customHeight="1" x14ac:dyDescent="0.35">
      <c r="A6" s="250" t="s">
        <v>13</v>
      </c>
      <c r="B6" s="257" t="s">
        <v>74</v>
      </c>
      <c r="C6" s="95"/>
      <c r="L6" s="13"/>
    </row>
    <row r="7" spans="1:14" ht="15" customHeight="1" x14ac:dyDescent="0.35">
      <c r="A7" s="251" t="s">
        <v>7</v>
      </c>
      <c r="B7" s="397">
        <v>10000</v>
      </c>
      <c r="D7" s="13"/>
      <c r="E7" s="13"/>
      <c r="F7" s="13"/>
      <c r="L7" s="13"/>
    </row>
    <row r="8" spans="1:14" ht="15" customHeight="1" x14ac:dyDescent="0.35">
      <c r="A8" s="252" t="s">
        <v>8</v>
      </c>
      <c r="B8" s="398">
        <v>1500</v>
      </c>
      <c r="D8" s="13"/>
      <c r="E8" s="13"/>
      <c r="F8" s="13"/>
      <c r="L8" s="13"/>
      <c r="N8" s="13"/>
    </row>
    <row r="9" spans="1:14" ht="15" customHeight="1" x14ac:dyDescent="0.35">
      <c r="A9" s="253" t="s">
        <v>220</v>
      </c>
      <c r="B9" s="399">
        <v>250</v>
      </c>
      <c r="D9" s="13"/>
      <c r="E9" s="13"/>
      <c r="F9" s="13"/>
      <c r="L9" s="13"/>
      <c r="N9" s="13"/>
    </row>
    <row r="10" spans="1:14" ht="15" customHeight="1" x14ac:dyDescent="0.35">
      <c r="A10" s="253" t="s">
        <v>223</v>
      </c>
      <c r="B10" s="399">
        <v>121.5</v>
      </c>
      <c r="D10" s="13"/>
      <c r="E10" s="13"/>
      <c r="F10" s="13"/>
      <c r="L10" s="13"/>
      <c r="N10" s="13"/>
    </row>
    <row r="11" spans="1:14" ht="15" customHeight="1" thickBot="1" x14ac:dyDescent="0.4">
      <c r="A11" s="254" t="s">
        <v>293</v>
      </c>
      <c r="B11" s="453">
        <v>1.01</v>
      </c>
      <c r="C11" s="95"/>
      <c r="L11" s="13"/>
    </row>
    <row r="12" spans="1:14" ht="15" customHeight="1" x14ac:dyDescent="0.4">
      <c r="A12" s="5" t="s">
        <v>294</v>
      </c>
      <c r="B12" s="255"/>
      <c r="C12" s="256"/>
      <c r="L12" s="13"/>
      <c r="N12" s="6"/>
    </row>
    <row r="13" spans="1:14" ht="15" customHeight="1" x14ac:dyDescent="0.4">
      <c r="B13" s="255"/>
      <c r="C13" s="256"/>
      <c r="L13" s="13"/>
      <c r="N13" s="6"/>
    </row>
    <row r="14" spans="1:14" ht="21" customHeight="1" thickBot="1" x14ac:dyDescent="0.45">
      <c r="A14" s="573" t="s">
        <v>229</v>
      </c>
      <c r="B14" s="573"/>
      <c r="C14" s="573"/>
      <c r="D14" s="573"/>
      <c r="L14" s="13"/>
      <c r="N14" s="6"/>
    </row>
    <row r="15" spans="1:14" ht="15" customHeight="1" x14ac:dyDescent="0.4">
      <c r="A15" s="257" t="s">
        <v>74</v>
      </c>
      <c r="C15" s="256"/>
      <c r="L15" s="13"/>
      <c r="N15" s="6"/>
    </row>
    <row r="16" spans="1:14" ht="15" customHeight="1" thickBot="1" x14ac:dyDescent="0.45">
      <c r="A16" s="258">
        <v>2315</v>
      </c>
      <c r="C16" s="256"/>
      <c r="L16" s="13"/>
      <c r="N16" s="6"/>
    </row>
    <row r="17" spans="1:14" ht="15" customHeight="1" x14ac:dyDescent="0.4">
      <c r="B17" s="255"/>
      <c r="C17" s="256"/>
      <c r="K17" s="248"/>
      <c r="L17" s="13"/>
      <c r="N17" s="6"/>
    </row>
    <row r="18" spans="1:14" ht="21" customHeight="1" thickBot="1" x14ac:dyDescent="0.45">
      <c r="A18" s="574" t="s">
        <v>155</v>
      </c>
      <c r="B18" s="574"/>
      <c r="C18" s="574"/>
      <c r="D18" s="574"/>
      <c r="L18" s="13"/>
      <c r="N18" s="6"/>
    </row>
    <row r="19" spans="1:14" ht="15" customHeight="1" x14ac:dyDescent="0.4">
      <c r="A19" s="259"/>
      <c r="B19" s="259"/>
      <c r="C19" s="575" t="s">
        <v>74</v>
      </c>
      <c r="D19" s="575"/>
      <c r="E19" s="260"/>
      <c r="L19" s="13"/>
      <c r="N19" s="6"/>
    </row>
    <row r="20" spans="1:14" ht="15" customHeight="1" x14ac:dyDescent="0.4">
      <c r="A20" s="231" t="s">
        <v>95</v>
      </c>
      <c r="B20" s="231"/>
      <c r="C20" s="285" t="s">
        <v>6</v>
      </c>
      <c r="D20" s="285" t="s">
        <v>189</v>
      </c>
      <c r="E20" s="261"/>
      <c r="L20" s="13"/>
      <c r="N20" s="6"/>
    </row>
    <row r="21" spans="1:14" ht="15" customHeight="1" x14ac:dyDescent="0.4">
      <c r="A21" s="262" t="s">
        <v>97</v>
      </c>
      <c r="B21" s="262"/>
      <c r="C21" s="366">
        <v>0</v>
      </c>
      <c r="D21" s="366">
        <v>0</v>
      </c>
      <c r="E21" s="263"/>
      <c r="K21" s="248"/>
      <c r="L21" s="13"/>
      <c r="N21" s="6"/>
    </row>
    <row r="22" spans="1:14" ht="15" customHeight="1" x14ac:dyDescent="0.4">
      <c r="A22" s="264" t="s">
        <v>98</v>
      </c>
      <c r="B22" s="264"/>
      <c r="C22" s="367">
        <v>0</v>
      </c>
      <c r="D22" s="367">
        <v>0</v>
      </c>
      <c r="E22" s="263"/>
      <c r="L22" s="13"/>
      <c r="N22" s="6"/>
    </row>
    <row r="23" spans="1:14" ht="15" customHeight="1" x14ac:dyDescent="0.4">
      <c r="A23" s="264" t="s">
        <v>99</v>
      </c>
      <c r="B23" s="264"/>
      <c r="C23" s="367">
        <v>79.5</v>
      </c>
      <c r="D23" s="367">
        <v>779.5</v>
      </c>
      <c r="E23" s="263"/>
      <c r="L23" s="13"/>
      <c r="N23" s="6"/>
    </row>
    <row r="24" spans="1:14" ht="15" customHeight="1" x14ac:dyDescent="0.4">
      <c r="A24" s="264" t="s">
        <v>100</v>
      </c>
      <c r="B24" s="264"/>
      <c r="C24" s="367">
        <v>79.5</v>
      </c>
      <c r="D24" s="367">
        <v>779.5</v>
      </c>
      <c r="E24" s="263"/>
      <c r="L24" s="13"/>
      <c r="N24" s="6"/>
    </row>
    <row r="25" spans="1:14" ht="15" customHeight="1" x14ac:dyDescent="0.4">
      <c r="A25" s="265" t="s">
        <v>75</v>
      </c>
      <c r="B25" s="265"/>
      <c r="C25" s="368">
        <v>213.25</v>
      </c>
      <c r="D25" s="368">
        <v>913.25</v>
      </c>
      <c r="E25" s="263"/>
      <c r="L25" s="13"/>
      <c r="N25" s="6"/>
    </row>
    <row r="26" spans="1:14" ht="15" customHeight="1" x14ac:dyDescent="0.4">
      <c r="A26" s="264" t="s">
        <v>76</v>
      </c>
      <c r="B26" s="264"/>
      <c r="C26" s="367">
        <v>413.25</v>
      </c>
      <c r="D26" s="367">
        <v>1113.25</v>
      </c>
      <c r="E26" s="263"/>
      <c r="L26" s="13"/>
      <c r="N26" s="6"/>
    </row>
    <row r="27" spans="1:14" ht="15" customHeight="1" x14ac:dyDescent="0.4">
      <c r="A27" s="264" t="s">
        <v>82</v>
      </c>
      <c r="B27" s="264"/>
      <c r="C27" s="367">
        <v>413.25</v>
      </c>
      <c r="D27" s="367">
        <v>1113.25</v>
      </c>
      <c r="E27" s="263"/>
      <c r="L27" s="13"/>
      <c r="N27" s="6"/>
    </row>
    <row r="28" spans="1:14" ht="15" customHeight="1" x14ac:dyDescent="0.4">
      <c r="A28" s="264" t="s">
        <v>77</v>
      </c>
      <c r="B28" s="264"/>
      <c r="C28" s="367">
        <v>213.25</v>
      </c>
      <c r="D28" s="367">
        <v>913.25</v>
      </c>
      <c r="E28" s="263"/>
      <c r="L28" s="13"/>
      <c r="N28" s="6"/>
    </row>
    <row r="29" spans="1:14" ht="15" customHeight="1" x14ac:dyDescent="0.4">
      <c r="A29" s="264" t="s">
        <v>79</v>
      </c>
      <c r="B29" s="264"/>
      <c r="C29" s="367">
        <v>213.25</v>
      </c>
      <c r="D29" s="367">
        <v>913.25</v>
      </c>
      <c r="E29" s="263"/>
      <c r="L29" s="13"/>
      <c r="N29" s="6"/>
    </row>
    <row r="30" spans="1:14" ht="15" customHeight="1" x14ac:dyDescent="0.4">
      <c r="A30" s="264" t="s">
        <v>101</v>
      </c>
      <c r="B30" s="264"/>
      <c r="C30" s="367">
        <v>79.5</v>
      </c>
      <c r="D30" s="367">
        <v>779.5</v>
      </c>
      <c r="E30" s="263"/>
      <c r="L30" s="13"/>
      <c r="N30" s="6"/>
    </row>
    <row r="31" spans="1:14" ht="15" customHeight="1" x14ac:dyDescent="0.4">
      <c r="A31" s="264" t="s">
        <v>102</v>
      </c>
      <c r="B31" s="264"/>
      <c r="C31" s="367">
        <v>79.5</v>
      </c>
      <c r="D31" s="367">
        <v>779.5</v>
      </c>
      <c r="E31" s="263"/>
      <c r="L31" s="13"/>
      <c r="N31" s="6"/>
    </row>
    <row r="32" spans="1:14" ht="15.75" customHeight="1" x14ac:dyDescent="0.4">
      <c r="A32" s="266" t="s">
        <v>83</v>
      </c>
      <c r="B32" s="266"/>
      <c r="C32" s="367">
        <v>3579.5</v>
      </c>
      <c r="D32" s="367">
        <v>4279.5</v>
      </c>
      <c r="E32" s="263"/>
      <c r="L32" s="13"/>
      <c r="N32" s="6"/>
    </row>
    <row r="33" spans="1:14" ht="15" customHeight="1" x14ac:dyDescent="0.4">
      <c r="A33" s="266" t="s">
        <v>84</v>
      </c>
      <c r="B33" s="266"/>
      <c r="C33" s="367">
        <v>3579.5</v>
      </c>
      <c r="D33" s="367">
        <v>4279.5</v>
      </c>
      <c r="E33" s="263"/>
      <c r="L33" s="13"/>
      <c r="N33" s="6"/>
    </row>
    <row r="34" spans="1:14" ht="15" customHeight="1" x14ac:dyDescent="0.4">
      <c r="A34" s="266" t="s">
        <v>103</v>
      </c>
      <c r="B34" s="266"/>
      <c r="C34" s="367">
        <v>79.5</v>
      </c>
      <c r="D34" s="367">
        <v>779.5</v>
      </c>
      <c r="E34" s="263"/>
      <c r="L34" s="13"/>
      <c r="N34" s="6"/>
    </row>
    <row r="35" spans="1:14" ht="15" customHeight="1" x14ac:dyDescent="0.4">
      <c r="A35" s="266" t="s">
        <v>207</v>
      </c>
      <c r="B35" s="266"/>
      <c r="C35" s="367">
        <v>1279.5</v>
      </c>
      <c r="D35" s="367">
        <v>1979.5</v>
      </c>
      <c r="E35" s="263"/>
      <c r="K35" s="248"/>
      <c r="L35" s="13"/>
      <c r="N35" s="6"/>
    </row>
    <row r="36" spans="1:14" ht="15" customHeight="1" x14ac:dyDescent="0.4">
      <c r="A36" s="264" t="s">
        <v>78</v>
      </c>
      <c r="B36" s="264"/>
      <c r="C36" s="367">
        <v>1279.5</v>
      </c>
      <c r="D36" s="367">
        <v>1979.5</v>
      </c>
      <c r="E36" s="263"/>
      <c r="K36" s="248"/>
      <c r="L36" s="13"/>
      <c r="N36" s="6"/>
    </row>
    <row r="37" spans="1:14" ht="15" customHeight="1" x14ac:dyDescent="0.4">
      <c r="A37" s="264" t="s">
        <v>80</v>
      </c>
      <c r="B37" s="264"/>
      <c r="C37" s="367">
        <v>1279.5</v>
      </c>
      <c r="D37" s="367">
        <v>1979.5</v>
      </c>
      <c r="E37" s="263"/>
      <c r="L37" s="13"/>
      <c r="N37" s="6"/>
    </row>
    <row r="38" spans="1:14" ht="15" customHeight="1" thickBot="1" x14ac:dyDescent="0.45">
      <c r="A38" s="267" t="s">
        <v>81</v>
      </c>
      <c r="B38" s="267"/>
      <c r="C38" s="369">
        <v>279.5</v>
      </c>
      <c r="D38" s="369">
        <v>979.5</v>
      </c>
      <c r="E38" s="263"/>
      <c r="L38" s="13"/>
      <c r="N38" s="6"/>
    </row>
    <row r="39" spans="1:14" ht="15" customHeight="1" x14ac:dyDescent="0.4">
      <c r="A39" s="268"/>
      <c r="B39" s="269"/>
      <c r="C39" s="270"/>
      <c r="D39" s="48"/>
      <c r="K39" s="248"/>
      <c r="L39" s="13"/>
      <c r="N39" s="6"/>
    </row>
    <row r="40" spans="1:14" ht="15" customHeight="1" x14ac:dyDescent="0.4">
      <c r="A40" s="271"/>
      <c r="B40" s="263"/>
      <c r="C40" s="272"/>
      <c r="D40" s="95"/>
      <c r="K40" s="248"/>
      <c r="L40" s="13"/>
      <c r="N40" s="6"/>
    </row>
    <row r="41" spans="1:14" ht="21" customHeight="1" thickBot="1" x14ac:dyDescent="0.45">
      <c r="A41" s="573" t="s">
        <v>38</v>
      </c>
      <c r="B41" s="573"/>
      <c r="C41" s="573"/>
      <c r="D41" s="273"/>
      <c r="E41" s="273"/>
      <c r="F41" s="273"/>
      <c r="G41" s="274"/>
      <c r="H41" s="274"/>
      <c r="I41" s="274"/>
      <c r="J41" s="274"/>
      <c r="K41" s="274"/>
      <c r="L41" s="13"/>
    </row>
    <row r="42" spans="1:14" ht="15" customHeight="1" x14ac:dyDescent="0.4">
      <c r="A42" s="250" t="s">
        <v>13</v>
      </c>
      <c r="B42" s="257" t="s">
        <v>74</v>
      </c>
      <c r="C42" s="273"/>
      <c r="D42" s="273"/>
      <c r="E42" s="273"/>
      <c r="F42" s="274"/>
      <c r="G42" s="274"/>
      <c r="H42" s="274"/>
      <c r="I42" s="274"/>
      <c r="J42" s="274"/>
      <c r="K42" s="5"/>
    </row>
    <row r="43" spans="1:14" ht="15" customHeight="1" thickBot="1" x14ac:dyDescent="0.45">
      <c r="A43" s="275" t="s">
        <v>195</v>
      </c>
      <c r="B43" s="442">
        <v>1023.08</v>
      </c>
      <c r="C43" s="273"/>
      <c r="D43" s="273"/>
      <c r="E43" s="273"/>
      <c r="F43" s="274"/>
      <c r="G43" s="274"/>
      <c r="H43" s="274"/>
      <c r="I43" s="274"/>
      <c r="J43" s="5"/>
      <c r="K43" s="5"/>
    </row>
    <row r="44" spans="1:14" ht="15" customHeight="1" x14ac:dyDescent="0.4">
      <c r="A44" s="13"/>
      <c r="B44" s="276"/>
      <c r="C44" s="277"/>
      <c r="D44" s="273"/>
      <c r="E44" s="273"/>
      <c r="F44" s="273"/>
      <c r="G44" s="274"/>
      <c r="H44" s="274"/>
      <c r="I44" s="274"/>
      <c r="J44" s="274"/>
      <c r="K44" s="278"/>
    </row>
    <row r="45" spans="1:14" ht="21" customHeight="1" thickBot="1" x14ac:dyDescent="0.45">
      <c r="A45" s="573" t="s">
        <v>25</v>
      </c>
      <c r="B45" s="573"/>
      <c r="C45" s="573"/>
      <c r="D45" s="273"/>
      <c r="E45" s="273"/>
      <c r="F45" s="273"/>
      <c r="G45" s="274"/>
      <c r="H45" s="274"/>
      <c r="I45" s="274"/>
      <c r="J45" s="274"/>
      <c r="K45" s="274"/>
    </row>
    <row r="46" spans="1:14" ht="15" customHeight="1" x14ac:dyDescent="0.4">
      <c r="A46" s="250" t="s">
        <v>13</v>
      </c>
      <c r="B46" s="257" t="s">
        <v>74</v>
      </c>
      <c r="C46" s="277"/>
      <c r="D46" s="273"/>
      <c r="E46" s="273"/>
      <c r="F46" s="273"/>
      <c r="G46" s="274"/>
      <c r="H46" s="274"/>
      <c r="I46" s="274"/>
      <c r="J46" s="274"/>
      <c r="K46" s="274"/>
    </row>
    <row r="47" spans="1:14" ht="15" customHeight="1" x14ac:dyDescent="0.4">
      <c r="A47" s="279" t="s">
        <v>8</v>
      </c>
      <c r="B47" s="280">
        <v>895.75</v>
      </c>
      <c r="C47" s="277"/>
      <c r="D47" s="273"/>
      <c r="E47" s="273"/>
      <c r="F47" s="273"/>
      <c r="G47" s="274"/>
      <c r="H47" s="274"/>
      <c r="I47" s="274"/>
      <c r="J47" s="274"/>
      <c r="K47" s="274"/>
    </row>
    <row r="48" spans="1:14" ht="15" customHeight="1" thickBot="1" x14ac:dyDescent="0.45">
      <c r="A48" s="281" t="s">
        <v>32</v>
      </c>
      <c r="B48" s="443">
        <v>684.99</v>
      </c>
      <c r="C48" s="277"/>
      <c r="D48" s="273"/>
      <c r="E48" s="273"/>
      <c r="F48" s="273"/>
      <c r="G48" s="274"/>
      <c r="H48" s="274"/>
      <c r="I48" s="274"/>
      <c r="J48" s="274"/>
      <c r="K48" s="274"/>
    </row>
    <row r="49" spans="1:11" ht="15" customHeight="1" x14ac:dyDescent="0.4">
      <c r="A49" s="279"/>
      <c r="B49" s="280"/>
      <c r="C49" s="277"/>
      <c r="D49" s="273"/>
      <c r="E49" s="273"/>
      <c r="F49" s="273"/>
      <c r="G49" s="274"/>
      <c r="H49" s="274"/>
      <c r="I49" s="274"/>
      <c r="J49" s="274"/>
      <c r="K49" s="274"/>
    </row>
    <row r="50" spans="1:11" ht="21" customHeight="1" thickBot="1" x14ac:dyDescent="0.45">
      <c r="A50" s="573" t="s">
        <v>182</v>
      </c>
      <c r="B50" s="573"/>
      <c r="C50" s="573"/>
      <c r="D50" s="573"/>
      <c r="E50" s="273"/>
      <c r="F50" s="273"/>
      <c r="G50" s="274"/>
      <c r="H50" s="274"/>
      <c r="I50" s="274"/>
      <c r="J50" s="274"/>
      <c r="K50" s="274"/>
    </row>
    <row r="51" spans="1:11" ht="15" customHeight="1" x14ac:dyDescent="0.4">
      <c r="A51" s="250" t="s">
        <v>13</v>
      </c>
      <c r="B51" s="257" t="s">
        <v>74</v>
      </c>
      <c r="C51" s="277"/>
      <c r="D51" s="273"/>
      <c r="E51" s="273"/>
      <c r="F51" s="273"/>
      <c r="G51" s="274"/>
      <c r="H51" s="274"/>
      <c r="I51" s="274"/>
      <c r="J51" s="274"/>
      <c r="K51" s="274"/>
    </row>
    <row r="52" spans="1:11" ht="15" customHeight="1" x14ac:dyDescent="0.4">
      <c r="A52" s="282" t="s">
        <v>8</v>
      </c>
      <c r="B52" s="444">
        <v>1149.77</v>
      </c>
      <c r="C52" s="277"/>
      <c r="D52" s="273"/>
      <c r="E52" s="273"/>
      <c r="F52" s="273"/>
      <c r="G52" s="274"/>
      <c r="H52" s="274"/>
      <c r="I52" s="274"/>
      <c r="J52" s="274"/>
      <c r="K52" s="274"/>
    </row>
    <row r="53" spans="1:11" ht="15" customHeight="1" x14ac:dyDescent="0.4">
      <c r="A53" s="283" t="s">
        <v>32</v>
      </c>
      <c r="B53" s="445">
        <v>879.24</v>
      </c>
      <c r="C53" s="277"/>
      <c r="D53" s="273"/>
      <c r="E53" s="273"/>
      <c r="F53" s="273"/>
      <c r="G53" s="274"/>
      <c r="H53" s="274"/>
      <c r="I53" s="274"/>
      <c r="J53" s="274"/>
      <c r="K53" s="274"/>
    </row>
    <row r="54" spans="1:11" ht="15" customHeight="1" thickBot="1" x14ac:dyDescent="0.45">
      <c r="A54" s="281" t="s">
        <v>9</v>
      </c>
      <c r="B54" s="443">
        <v>676.34</v>
      </c>
      <c r="C54" s="277"/>
      <c r="D54" s="273"/>
      <c r="E54" s="273"/>
      <c r="F54" s="273"/>
      <c r="G54" s="274"/>
      <c r="H54" s="274"/>
      <c r="I54" s="274"/>
      <c r="J54" s="274"/>
      <c r="K54" s="274"/>
    </row>
    <row r="55" spans="1:11" ht="15" customHeight="1" x14ac:dyDescent="0.4">
      <c r="A55" s="279"/>
      <c r="B55" s="280"/>
      <c r="C55" s="277"/>
      <c r="D55" s="273"/>
      <c r="E55" s="273"/>
      <c r="F55" s="273"/>
      <c r="G55" s="274"/>
      <c r="H55" s="274"/>
      <c r="I55" s="274"/>
      <c r="J55" s="274"/>
      <c r="K55" s="274"/>
    </row>
  </sheetData>
  <sortState xmlns:xlrd2="http://schemas.microsoft.com/office/spreadsheetml/2017/richdata2" ref="B31:B41">
    <sortCondition ref="B31"/>
  </sortState>
  <mergeCells count="9">
    <mergeCell ref="A3:E3"/>
    <mergeCell ref="A1:G1"/>
    <mergeCell ref="A50:D50"/>
    <mergeCell ref="A5:B5"/>
    <mergeCell ref="A14:D14"/>
    <mergeCell ref="A45:C45"/>
    <mergeCell ref="A41:C41"/>
    <mergeCell ref="A18:D18"/>
    <mergeCell ref="C19:D19"/>
  </mergeCells>
  <phoneticPr fontId="0" type="noConversion"/>
  <hyperlinks>
    <hyperlink ref="A5" location="'B High-cost'!A1" display="High-cost subject funding" xr:uid="{00000000-0004-0000-0700-000000000000}"/>
    <hyperlink ref="A14" location="'D Erasmus+'!A1" display="Erasmus+ and overseas study programmes" xr:uid="{00000000-0004-0000-0700-000001000000}"/>
    <hyperlink ref="A18" location="'E Health supplement'!A1" display="Nursing and allied health supplement" xr:uid="{00000000-0004-0000-0700-000002000000}"/>
    <hyperlink ref="A41" location="PGTS_TA" display="Postgraduate taught supplement" xr:uid="{00000000-0004-0000-0700-000003000000}"/>
    <hyperlink ref="A45" location="INT_TA" display="Intensive postgraduate provision" xr:uid="{00000000-0004-0000-0700-000004000000}"/>
    <hyperlink ref="A50" location="ACCL_TA" display="Accelerated full-time undergraduate provision" xr:uid="{00000000-0004-0000-0700-000005000000}"/>
    <hyperlink ref="A5:B5" location="HIGHCOST" display="High-cost subject funding" xr:uid="{00000000-0004-0000-0700-000007000000}"/>
    <hyperlink ref="A14:C14" location="ERAS_TA" display="Erasmus+ and overseas study programmes" xr:uid="{00000000-0004-0000-0700-000008000000}"/>
    <hyperlink ref="A18:D18"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6 B3:H3 A21:H22 A20:C20 E20:H20 A44:H46 A15:H19 C11:H11 C43:G43 A1:G1 A49:H51 A47 C47:H47 A48 C48:H48 A55:H55 A52 C52:H52 A53 C53:H53 A54 C54:H54 A27:B27 A23:B23 E23:H23 A24:B24 E24:H24 A25:B25 E25:H25 A39:H41 A28:B29 E28:H29 A26:B26 E26:H26 E27:H27 A30:B31 E30:H31 A32:B32 E32:H32 A33:B33 E33:H33 A34:B34 E34:H34 B35 E35:H35 A36:B37 E36:H37 A38:B38 E38:H38 C10:H10 B12:H12 B14:H14 A8 A7 C7:H7 C8:H8 A42 B42:G4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81</vt:i4>
      </vt:variant>
    </vt:vector>
  </HeadingPairs>
  <TitlesOfParts>
    <vt:vector size="89" baseType="lpstr">
      <vt:lpstr>Information</vt:lpstr>
      <vt:lpstr>A Summary</vt:lpstr>
      <vt:lpstr>B High-cost</vt:lpstr>
      <vt:lpstr>C NMAH supplement</vt:lpstr>
      <vt:lpstr>D Overseas</vt:lpstr>
      <vt:lpstr>E Other high-cost TAs</vt:lpstr>
      <vt:lpstr>F Student access and success</vt:lpstr>
      <vt:lpstr>G Parameters</vt:lpstr>
      <vt:lpstr>A_datacols1</vt:lpstr>
      <vt:lpstr>A_hidecols</vt:lpstr>
      <vt:lpstr>A_hiderows_group1</vt:lpstr>
      <vt:lpstr>A_rowtags1</vt:lpstr>
      <vt:lpstr>A_rowtags2</vt:lpstr>
      <vt:lpstr>A_rowtags3</vt:lpstr>
      <vt:lpstr>A_rowvars</vt:lpstr>
      <vt:lpstr>ACCL_TA</vt:lpstr>
      <vt:lpstr>B_datacols1</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D_rowtags2</vt:lpstr>
      <vt:lpstr>D_rowvars</vt:lpstr>
      <vt:lpstr>DATE</vt:lpstr>
      <vt:lpstr>DENINTAR</vt:lpstr>
      <vt:lpstr>DENINTAR_ISOV</vt:lpstr>
      <vt:lpstr>DIS_WHCOUNT</vt:lpstr>
      <vt:lpstr>DISABLED</vt:lpstr>
      <vt:lpstr>E_datacols1</vt:lpstr>
      <vt:lpstr>E_rowtags</vt:lpstr>
      <vt:lpstr>E_rowvars</vt:lpstr>
      <vt:lpstr>ERAS_TA</vt:lpstr>
      <vt:lpstr>F_datacols</vt:lpstr>
      <vt:lpstr>F_rowtags1</vt:lpstr>
      <vt:lpstr>F_rowtags10</vt:lpstr>
      <vt:lpstr>F_rowtags11</vt:lpstr>
      <vt:lpstr>F_rowtags2</vt:lpstr>
      <vt:lpstr>F_rowtags3</vt:lpstr>
      <vt:lpstr>F_rowtags4</vt:lpstr>
      <vt:lpstr>F_rowtags5</vt:lpstr>
      <vt:lpstr>F_rowtags6</vt:lpstr>
      <vt:lpstr>F_rowtags7</vt:lpstr>
      <vt:lpstr>F_rowtags8</vt:lpstr>
      <vt:lpstr>F_rowtags9</vt:lpstr>
      <vt:lpstr>F_rowvars</vt:lpstr>
      <vt:lpstr>Funding_hardship</vt:lpstr>
      <vt:lpstr>HEALTH_TA</vt:lpstr>
      <vt:lpstr>HIGHCOST</vt:lpstr>
      <vt:lpstr>INT_TA</vt:lpstr>
      <vt:lpstr>MEDINTAR</vt:lpstr>
      <vt:lpstr>MEDINTAR_ISOV</vt:lpstr>
      <vt:lpstr>Mental_health</vt:lpstr>
      <vt:lpstr>PGTS_TA</vt:lpstr>
      <vt:lpstr>'A Summary'!Print_Area</vt:lpstr>
      <vt:lpstr>'B High-cost'!Print_Area</vt:lpstr>
      <vt:lpstr>'C NMAH supplement'!Print_Area</vt:lpstr>
      <vt:lpstr>'D Overseas'!Print_Area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Elizabeth Elliott</cp:lastModifiedBy>
  <cp:lastPrinted>2021-07-23T09:40:14Z</cp:lastPrinted>
  <dcterms:created xsi:type="dcterms:W3CDTF">1998-01-04T14:28:05Z</dcterms:created>
  <dcterms:modified xsi:type="dcterms:W3CDTF">2023-01-17T12:14:17Z</dcterms:modified>
</cp:coreProperties>
</file>